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victormmh\Downloads\"/>
    </mc:Choice>
  </mc:AlternateContent>
  <xr:revisionPtr revIDLastSave="0" documentId="13_ncr:1_{E203988F-92EE-4440-B50E-D4C3CAFA54DD}" xr6:coauthVersionLast="36" xr6:coauthVersionMax="47" xr10:uidLastSave="{00000000-0000-0000-0000-000000000000}"/>
  <bookViews>
    <workbookView xWindow="0" yWindow="0" windowWidth="28800" windowHeight="11880" xr2:uid="{05F63D36-4455-4563-B6AC-44F3DF8C09DC}"/>
  </bookViews>
  <sheets>
    <sheet name="Planilh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C44" i="1"/>
  <c r="B44" i="1"/>
  <c r="BE38" i="1"/>
  <c r="BB38" i="1"/>
  <c r="BA38" i="1"/>
  <c r="AZ38" i="1"/>
  <c r="AY38" i="1"/>
  <c r="AX38" i="1"/>
  <c r="AW38" i="1"/>
  <c r="AN38" i="1"/>
  <c r="AM38" i="1"/>
  <c r="AL38" i="1"/>
  <c r="AK38" i="1"/>
  <c r="AD38" i="1"/>
  <c r="AC38" i="1"/>
  <c r="AB38" i="1"/>
  <c r="AA38" i="1"/>
  <c r="Z38" i="1"/>
  <c r="Y38" i="1"/>
  <c r="X38" i="1"/>
  <c r="W38" i="1"/>
  <c r="V38" i="1"/>
  <c r="U38" i="1"/>
  <c r="R38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V38" i="1" s="1"/>
  <c r="AU37" i="1"/>
  <c r="AU38" i="1" s="1"/>
  <c r="AT37" i="1"/>
  <c r="AT38" i="1" s="1"/>
  <c r="AS37" i="1"/>
  <c r="AS38" i="1" s="1"/>
  <c r="AR37" i="1"/>
  <c r="AQ37" i="1"/>
  <c r="AP37" i="1"/>
  <c r="AO37" i="1"/>
  <c r="AN37" i="1"/>
  <c r="AM37" i="1"/>
  <c r="AL37" i="1"/>
  <c r="AK37" i="1"/>
  <c r="AJ37" i="1"/>
  <c r="AI37" i="1"/>
  <c r="AI38" i="1" s="1"/>
  <c r="AH37" i="1"/>
  <c r="AH38" i="1" s="1"/>
  <c r="AG37" i="1"/>
  <c r="AG38" i="1" s="1"/>
  <c r="AF37" i="1"/>
  <c r="AF38" i="1" s="1"/>
  <c r="AE37" i="1"/>
  <c r="AE38" i="1" s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P38" i="1" s="1"/>
  <c r="O37" i="1"/>
  <c r="O38" i="1" s="1"/>
  <c r="N37" i="1"/>
  <c r="N38" i="1" s="1"/>
  <c r="M37" i="1"/>
  <c r="M38" i="1" s="1"/>
  <c r="L37" i="1"/>
  <c r="BF35" i="1"/>
  <c r="BE35" i="1"/>
  <c r="BD35" i="1"/>
  <c r="BC35" i="1"/>
  <c r="BB35" i="1"/>
  <c r="BA35" i="1"/>
  <c r="AX35" i="1"/>
  <c r="AV35" i="1"/>
  <c r="AU35" i="1"/>
  <c r="AT35" i="1"/>
  <c r="AH35" i="1"/>
  <c r="AG35" i="1"/>
  <c r="AF35" i="1"/>
  <c r="AE35" i="1"/>
  <c r="AD35" i="1"/>
  <c r="AC35" i="1"/>
  <c r="X35" i="1"/>
  <c r="V35" i="1"/>
  <c r="Q35" i="1"/>
  <c r="P35" i="1"/>
  <c r="O35" i="1"/>
  <c r="N35" i="1"/>
  <c r="M35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M35" i="1" s="1"/>
  <c r="AL34" i="1"/>
  <c r="AL35" i="1" s="1"/>
  <c r="AK34" i="1"/>
  <c r="AK35" i="1" s="1"/>
  <c r="AJ34" i="1"/>
  <c r="AJ35" i="1" s="1"/>
  <c r="AI34" i="1"/>
  <c r="AI35" i="1" s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BF32" i="1"/>
  <c r="BD32" i="1"/>
  <c r="AX32" i="1"/>
  <c r="AW32" i="1"/>
  <c r="AV32" i="1"/>
  <c r="AU32" i="1"/>
  <c r="AT32" i="1"/>
  <c r="AS32" i="1"/>
  <c r="AR32" i="1"/>
  <c r="AF32" i="1"/>
  <c r="AE32" i="1"/>
  <c r="AD32" i="1"/>
  <c r="AC32" i="1"/>
  <c r="AB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BG31" i="1"/>
  <c r="BF31" i="1"/>
  <c r="BE31" i="1"/>
  <c r="BD31" i="1"/>
  <c r="BC31" i="1"/>
  <c r="BC32" i="1" s="1"/>
  <c r="BB31" i="1"/>
  <c r="BB32" i="1" s="1"/>
  <c r="BA31" i="1"/>
  <c r="BA32" i="1" s="1"/>
  <c r="AZ31" i="1"/>
  <c r="AZ32" i="1" s="1"/>
  <c r="AY31" i="1"/>
  <c r="AY32" i="1" s="1"/>
  <c r="AX31" i="1"/>
  <c r="AW31" i="1"/>
  <c r="AV31" i="1"/>
  <c r="AU31" i="1"/>
  <c r="AT31" i="1"/>
  <c r="AS31" i="1"/>
  <c r="AR31" i="1"/>
  <c r="AQ31" i="1"/>
  <c r="AQ32" i="1" s="1"/>
  <c r="AP31" i="1"/>
  <c r="AP32" i="1" s="1"/>
  <c r="AO31" i="1"/>
  <c r="AO32" i="1" s="1"/>
  <c r="AN31" i="1"/>
  <c r="AN32" i="1" s="1"/>
  <c r="AM31" i="1"/>
  <c r="AM32" i="1" s="1"/>
  <c r="AL31" i="1"/>
  <c r="AK31" i="1"/>
  <c r="AJ31" i="1"/>
  <c r="AI31" i="1"/>
  <c r="AH31" i="1"/>
  <c r="AG31" i="1"/>
  <c r="AF31" i="1"/>
  <c r="AE31" i="1"/>
  <c r="AD31" i="1"/>
  <c r="AC31" i="1"/>
  <c r="AB31" i="1"/>
  <c r="AA31" i="1"/>
  <c r="AA32" i="1" s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BA29" i="1"/>
  <c r="AZ29" i="1"/>
  <c r="AY29" i="1"/>
  <c r="AX29" i="1"/>
  <c r="AW29" i="1"/>
  <c r="AN29" i="1"/>
  <c r="AM29" i="1"/>
  <c r="AL29" i="1"/>
  <c r="AK29" i="1"/>
  <c r="AJ29" i="1"/>
  <c r="AC29" i="1"/>
  <c r="AB29" i="1"/>
  <c r="AA29" i="1"/>
  <c r="Z29" i="1"/>
  <c r="Y29" i="1"/>
  <c r="X29" i="1"/>
  <c r="W29" i="1"/>
  <c r="V29" i="1"/>
  <c r="U29" i="1"/>
  <c r="O29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V29" i="1" s="1"/>
  <c r="AU28" i="1"/>
  <c r="AU29" i="1" s="1"/>
  <c r="AT28" i="1"/>
  <c r="AT29" i="1" s="1"/>
  <c r="AS28" i="1"/>
  <c r="AS29" i="1" s="1"/>
  <c r="AR28" i="1"/>
  <c r="AQ28" i="1"/>
  <c r="AP28" i="1"/>
  <c r="AO28" i="1"/>
  <c r="AN28" i="1"/>
  <c r="AM28" i="1"/>
  <c r="AL28" i="1"/>
  <c r="AK28" i="1"/>
  <c r="AJ28" i="1"/>
  <c r="AI28" i="1"/>
  <c r="AI29" i="1" s="1"/>
  <c r="AH28" i="1"/>
  <c r="AH29" i="1" s="1"/>
  <c r="AG28" i="1"/>
  <c r="AG29" i="1" s="1"/>
  <c r="AF28" i="1"/>
  <c r="AF29" i="1" s="1"/>
  <c r="AE28" i="1"/>
  <c r="AE29" i="1" s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R29" i="1" s="1"/>
  <c r="Q28" i="1"/>
  <c r="Q29" i="1" s="1"/>
  <c r="P28" i="1"/>
  <c r="P29" i="1" s="1"/>
  <c r="O28" i="1"/>
  <c r="N28" i="1"/>
  <c r="N29" i="1" s="1"/>
  <c r="M28" i="1"/>
  <c r="M29" i="1" s="1"/>
  <c r="L28" i="1"/>
  <c r="L29" i="1" s="1"/>
  <c r="BG26" i="1"/>
  <c r="BF26" i="1"/>
  <c r="BE26" i="1"/>
  <c r="BD26" i="1"/>
  <c r="BC26" i="1"/>
  <c r="BB26" i="1"/>
  <c r="BA26" i="1"/>
  <c r="AW26" i="1"/>
  <c r="AR26" i="1"/>
  <c r="AP26" i="1"/>
  <c r="AJ26" i="1"/>
  <c r="AI26" i="1"/>
  <c r="AH26" i="1"/>
  <c r="AG26" i="1"/>
  <c r="AF26" i="1"/>
  <c r="AE26" i="1"/>
  <c r="AD26" i="1"/>
  <c r="AC26" i="1"/>
  <c r="Z26" i="1"/>
  <c r="Y26" i="1"/>
  <c r="X26" i="1"/>
  <c r="R26" i="1"/>
  <c r="Q26" i="1"/>
  <c r="P26" i="1"/>
  <c r="O26" i="1"/>
  <c r="N26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V26" i="1" s="1"/>
  <c r="AU25" i="1"/>
  <c r="AT25" i="1"/>
  <c r="AS25" i="1"/>
  <c r="AS26" i="1" s="1"/>
  <c r="AR25" i="1"/>
  <c r="AQ25" i="1"/>
  <c r="AQ26" i="1" s="1"/>
  <c r="AP25" i="1"/>
  <c r="AO25" i="1"/>
  <c r="AN25" i="1"/>
  <c r="AM25" i="1"/>
  <c r="AM26" i="1" s="1"/>
  <c r="AL25" i="1"/>
  <c r="AL26" i="1" s="1"/>
  <c r="AK25" i="1"/>
  <c r="AK26" i="1" s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L26" i="1" s="1"/>
  <c r="BD23" i="1"/>
  <c r="BC23" i="1"/>
  <c r="BB23" i="1"/>
  <c r="BA23" i="1"/>
  <c r="AX23" i="1"/>
  <c r="AW23" i="1"/>
  <c r="AV23" i="1"/>
  <c r="AN23" i="1"/>
  <c r="AM23" i="1"/>
  <c r="AL23" i="1"/>
  <c r="AK23" i="1"/>
  <c r="AG23" i="1"/>
  <c r="Z23" i="1"/>
  <c r="Y23" i="1"/>
  <c r="X23" i="1"/>
  <c r="W23" i="1"/>
  <c r="V23" i="1"/>
  <c r="U23" i="1"/>
  <c r="T23" i="1"/>
  <c r="Q23" i="1"/>
  <c r="N23" i="1"/>
  <c r="M23" i="1"/>
  <c r="L23" i="1"/>
  <c r="BG22" i="1"/>
  <c r="BF22" i="1"/>
  <c r="BE22" i="1"/>
  <c r="BE23" i="1" s="1"/>
  <c r="BD22" i="1"/>
  <c r="BC22" i="1"/>
  <c r="BB22" i="1"/>
  <c r="BA22" i="1"/>
  <c r="AZ22" i="1"/>
  <c r="AY22" i="1"/>
  <c r="AX22" i="1"/>
  <c r="AW22" i="1"/>
  <c r="AV22" i="1"/>
  <c r="AU22" i="1"/>
  <c r="AU23" i="1" s="1"/>
  <c r="AT22" i="1"/>
  <c r="AT23" i="1" s="1"/>
  <c r="AS22" i="1"/>
  <c r="AS23" i="1" s="1"/>
  <c r="AR22" i="1"/>
  <c r="AR23" i="1" s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F23" i="1" s="1"/>
  <c r="AE22" i="1"/>
  <c r="AE23" i="1" s="1"/>
  <c r="AD22" i="1"/>
  <c r="AD23" i="1" s="1"/>
  <c r="AC22" i="1"/>
  <c r="AC23" i="1" s="1"/>
  <c r="AB22" i="1"/>
  <c r="AA22" i="1"/>
  <c r="Z22" i="1"/>
  <c r="Y22" i="1"/>
  <c r="X22" i="1"/>
  <c r="W22" i="1"/>
  <c r="V22" i="1"/>
  <c r="U22" i="1"/>
  <c r="T22" i="1"/>
  <c r="S22" i="1"/>
  <c r="S23" i="1" s="1"/>
  <c r="R22" i="1"/>
  <c r="R23" i="1" s="1"/>
  <c r="Q22" i="1"/>
  <c r="P22" i="1"/>
  <c r="P23" i="1" s="1"/>
  <c r="O22" i="1"/>
  <c r="O23" i="1" s="1"/>
  <c r="BG20" i="1"/>
  <c r="S20" i="1"/>
  <c r="R20" i="1"/>
  <c r="Q20" i="1"/>
  <c r="P20" i="1"/>
  <c r="O20" i="1"/>
  <c r="N20" i="1"/>
  <c r="M20" i="1"/>
  <c r="L20" i="1"/>
  <c r="I19" i="1"/>
  <c r="H19" i="1"/>
  <c r="G19" i="1"/>
  <c r="BG17" i="1"/>
  <c r="S17" i="1"/>
  <c r="R17" i="1"/>
  <c r="Q17" i="1"/>
  <c r="P17" i="1"/>
  <c r="O17" i="1"/>
  <c r="N17" i="1"/>
  <c r="M17" i="1"/>
  <c r="L17" i="1"/>
  <c r="I16" i="1"/>
  <c r="H16" i="1"/>
  <c r="G16" i="1"/>
  <c r="B16" i="1"/>
  <c r="B10" i="1"/>
  <c r="AT26" i="1" l="1"/>
  <c r="H31" i="1"/>
  <c r="AK32" i="1"/>
  <c r="AL32" i="1"/>
  <c r="H22" i="1"/>
  <c r="I22" i="1"/>
  <c r="AO23" i="1"/>
  <c r="AU26" i="1"/>
  <c r="AJ38" i="1"/>
  <c r="AY23" i="1"/>
  <c r="AP23" i="1"/>
  <c r="AQ23" i="1"/>
  <c r="I34" i="1"/>
  <c r="G34" i="1" s="1"/>
  <c r="AN35" i="1"/>
  <c r="I37" i="1"/>
  <c r="H37" i="1"/>
  <c r="L38" i="1"/>
  <c r="U26" i="1"/>
  <c r="AO35" i="1"/>
  <c r="AA23" i="1"/>
  <c r="V26" i="1"/>
  <c r="AB23" i="1"/>
  <c r="AZ23" i="1"/>
  <c r="S26" i="1"/>
  <c r="W26" i="1"/>
  <c r="AD29" i="1"/>
  <c r="I28" i="1"/>
  <c r="H28" i="1"/>
  <c r="BB29" i="1"/>
  <c r="T26" i="1"/>
  <c r="R35" i="1"/>
  <c r="I25" i="1"/>
  <c r="H25" i="1"/>
  <c r="M26" i="1"/>
  <c r="S35" i="1"/>
  <c r="T35" i="1"/>
  <c r="BC29" i="1"/>
  <c r="U35" i="1"/>
  <c r="AN26" i="1"/>
  <c r="BF29" i="1"/>
  <c r="BD29" i="1"/>
  <c r="AO26" i="1"/>
  <c r="BG29" i="1"/>
  <c r="BE29" i="1"/>
  <c r="BG35" i="1"/>
  <c r="BF38" i="1"/>
  <c r="AP35" i="1"/>
  <c r="AQ35" i="1"/>
  <c r="AR35" i="1"/>
  <c r="AS35" i="1"/>
  <c r="BC38" i="1"/>
  <c r="H34" i="1"/>
  <c r="L35" i="1"/>
  <c r="BG38" i="1"/>
  <c r="BD38" i="1"/>
  <c r="W35" i="1"/>
  <c r="B19" i="1"/>
  <c r="AO29" i="1"/>
  <c r="AG32" i="1"/>
  <c r="BE32" i="1"/>
  <c r="Y35" i="1"/>
  <c r="AW35" i="1"/>
  <c r="Q38" i="1"/>
  <c r="AO38" i="1"/>
  <c r="AH23" i="1"/>
  <c r="BF23" i="1"/>
  <c r="AX26" i="1"/>
  <c r="AP29" i="1"/>
  <c r="AH32" i="1"/>
  <c r="Z35" i="1"/>
  <c r="AP38" i="1"/>
  <c r="AI23" i="1"/>
  <c r="BG23" i="1"/>
  <c r="AA26" i="1"/>
  <c r="AY26" i="1"/>
  <c r="S29" i="1"/>
  <c r="AQ29" i="1"/>
  <c r="I31" i="1"/>
  <c r="AI32" i="1"/>
  <c r="BG32" i="1"/>
  <c r="AA35" i="1"/>
  <c r="AY35" i="1"/>
  <c r="S38" i="1"/>
  <c r="AQ38" i="1"/>
  <c r="AJ23" i="1"/>
  <c r="AB26" i="1"/>
  <c r="AZ26" i="1"/>
  <c r="T29" i="1"/>
  <c r="AR29" i="1"/>
  <c r="L32" i="1"/>
  <c r="AJ32" i="1"/>
  <c r="AB35" i="1"/>
  <c r="AZ35" i="1"/>
  <c r="T38" i="1"/>
  <c r="AR38" i="1"/>
  <c r="G28" i="1" l="1"/>
  <c r="B22" i="1"/>
  <c r="B25" i="1" s="1"/>
  <c r="G31" i="1"/>
  <c r="G22" i="1"/>
  <c r="B43" i="1"/>
  <c r="G25" i="1"/>
  <c r="G37" i="1"/>
  <c r="B28" i="1" l="1"/>
  <c r="B31" i="1" l="1"/>
  <c r="B34" i="1" s="1"/>
  <c r="B37" i="1" l="1"/>
  <c r="B42" i="1" l="1"/>
  <c r="C31" i="1" l="1"/>
  <c r="D19" i="1"/>
  <c r="D31" i="1"/>
  <c r="C34" i="1"/>
  <c r="C25" i="1"/>
  <c r="C28" i="1"/>
  <c r="D37" i="1"/>
  <c r="D25" i="1"/>
  <c r="D22" i="1"/>
  <c r="D34" i="1"/>
  <c r="D28" i="1"/>
  <c r="C37" i="1"/>
  <c r="C16" i="1"/>
  <c r="D16" i="1"/>
  <c r="C19" i="1" l="1"/>
  <c r="D45" i="1"/>
  <c r="C22" i="1"/>
  <c r="D46" i="1" l="1"/>
  <c r="E37" i="1" l="1"/>
  <c r="P39" i="1" l="1"/>
  <c r="AV39" i="1"/>
  <c r="AU39" i="1"/>
  <c r="O39" i="1"/>
  <c r="AY39" i="1"/>
  <c r="N39" i="1"/>
  <c r="AX39" i="1"/>
  <c r="M39" i="1"/>
  <c r="AW39" i="1"/>
  <c r="AS39" i="1"/>
  <c r="AN39" i="1"/>
  <c r="AM39" i="1"/>
  <c r="AL39" i="1"/>
  <c r="AK39" i="1"/>
  <c r="AI39" i="1"/>
  <c r="AT39" i="1"/>
  <c r="AH39" i="1"/>
  <c r="AG39" i="1"/>
  <c r="AF39" i="1"/>
  <c r="AE39" i="1"/>
  <c r="L39" i="1"/>
  <c r="V39" i="1"/>
  <c r="AB39" i="1"/>
  <c r="X39" i="1"/>
  <c r="W39" i="1"/>
  <c r="AJ39" i="1"/>
  <c r="BB39" i="1"/>
  <c r="AZ39" i="1"/>
  <c r="BF39" i="1"/>
  <c r="AQ39" i="1"/>
  <c r="BA39" i="1"/>
  <c r="BD39" i="1"/>
  <c r="T39" i="1"/>
  <c r="AR39" i="1"/>
  <c r="BE39" i="1"/>
  <c r="Q39" i="1"/>
  <c r="U39" i="1"/>
  <c r="Z39" i="1"/>
  <c r="R39" i="1"/>
  <c r="BG39" i="1"/>
  <c r="AP39" i="1"/>
  <c r="AA39" i="1"/>
  <c r="BC39" i="1"/>
  <c r="S39" i="1"/>
  <c r="Y39" i="1"/>
  <c r="AO39" i="1"/>
  <c r="AC39" i="1"/>
  <c r="AD39" i="1"/>
  <c r="E25" i="1" l="1"/>
  <c r="E16" i="1"/>
  <c r="E28" i="1"/>
  <c r="E31" i="1"/>
  <c r="E34" i="1"/>
  <c r="E22" i="1"/>
  <c r="E19" i="1"/>
  <c r="E46" i="1" l="1"/>
  <c r="L24" i="1"/>
  <c r="N24" i="1"/>
  <c r="M24" i="1"/>
  <c r="AC24" i="1"/>
  <c r="BD24" i="1"/>
  <c r="BA24" i="1"/>
  <c r="BC24" i="1"/>
  <c r="BB24" i="1"/>
  <c r="AG24" i="1"/>
  <c r="AE24" i="1"/>
  <c r="AD24" i="1"/>
  <c r="AF24" i="1"/>
  <c r="AW24" i="1"/>
  <c r="AV24" i="1"/>
  <c r="AU24" i="1"/>
  <c r="AT24" i="1"/>
  <c r="AS24" i="1"/>
  <c r="Q24" i="1"/>
  <c r="P24" i="1"/>
  <c r="O24" i="1"/>
  <c r="W24" i="1"/>
  <c r="R24" i="1"/>
  <c r="S24" i="1"/>
  <c r="AN24" i="1"/>
  <c r="Y24" i="1"/>
  <c r="AA24" i="1"/>
  <c r="AY24" i="1"/>
  <c r="Z24" i="1"/>
  <c r="AL24" i="1"/>
  <c r="AR24" i="1"/>
  <c r="AK24" i="1"/>
  <c r="AO24" i="1"/>
  <c r="AM24" i="1"/>
  <c r="AJ24" i="1"/>
  <c r="X24" i="1"/>
  <c r="AH24" i="1"/>
  <c r="AX24" i="1"/>
  <c r="AI24" i="1"/>
  <c r="BG24" i="1"/>
  <c r="AZ24" i="1"/>
  <c r="BF24" i="1"/>
  <c r="BE24" i="1"/>
  <c r="AQ24" i="1"/>
  <c r="AB24" i="1"/>
  <c r="T24" i="1"/>
  <c r="AP24" i="1"/>
  <c r="U24" i="1"/>
  <c r="V24" i="1"/>
  <c r="BE36" i="1"/>
  <c r="BD36" i="1"/>
  <c r="AV36" i="1"/>
  <c r="BB36" i="1"/>
  <c r="AU36" i="1"/>
  <c r="BF36" i="1"/>
  <c r="BC36" i="1"/>
  <c r="BA36" i="1"/>
  <c r="AT36" i="1"/>
  <c r="AH36" i="1"/>
  <c r="AG36" i="1"/>
  <c r="AF36" i="1"/>
  <c r="AE36" i="1"/>
  <c r="AD36" i="1"/>
  <c r="AI36" i="1"/>
  <c r="AJ36" i="1"/>
  <c r="W36" i="1"/>
  <c r="AW36" i="1"/>
  <c r="Z36" i="1"/>
  <c r="AM36" i="1"/>
  <c r="AY36" i="1"/>
  <c r="U36" i="1"/>
  <c r="AP36" i="1"/>
  <c r="AB36" i="1"/>
  <c r="BG36" i="1"/>
  <c r="AK36" i="1"/>
  <c r="N36" i="1"/>
  <c r="AX36" i="1"/>
  <c r="P36" i="1"/>
  <c r="R36" i="1"/>
  <c r="X36" i="1"/>
  <c r="AO36" i="1"/>
  <c r="AS36" i="1"/>
  <c r="Q36" i="1"/>
  <c r="AC36" i="1"/>
  <c r="S36" i="1"/>
  <c r="V36" i="1"/>
  <c r="L36" i="1"/>
  <c r="O36" i="1"/>
  <c r="T36" i="1"/>
  <c r="AN36" i="1"/>
  <c r="AR36" i="1"/>
  <c r="Y36" i="1"/>
  <c r="AQ36" i="1"/>
  <c r="AA36" i="1"/>
  <c r="AZ36" i="1"/>
  <c r="M36" i="1"/>
  <c r="AL36" i="1"/>
  <c r="W33" i="1"/>
  <c r="AX33" i="1"/>
  <c r="AT33" i="1"/>
  <c r="V33" i="1"/>
  <c r="AW33" i="1"/>
  <c r="AV33" i="1"/>
  <c r="AU33" i="1"/>
  <c r="AR33" i="1"/>
  <c r="AP33" i="1"/>
  <c r="AO33" i="1"/>
  <c r="AQ33" i="1"/>
  <c r="Z33" i="1"/>
  <c r="Y33" i="1"/>
  <c r="X33" i="1"/>
  <c r="AM33" i="1"/>
  <c r="AN33" i="1"/>
  <c r="AC33" i="1"/>
  <c r="AB33" i="1"/>
  <c r="AA33" i="1"/>
  <c r="F31" i="1"/>
  <c r="AS33" i="1"/>
  <c r="AE33" i="1"/>
  <c r="BB33" i="1"/>
  <c r="AI33" i="1"/>
  <c r="L33" i="1"/>
  <c r="AG33" i="1"/>
  <c r="BE33" i="1"/>
  <c r="M33" i="1"/>
  <c r="AZ33" i="1"/>
  <c r="N33" i="1"/>
  <c r="P33" i="1"/>
  <c r="AF33" i="1"/>
  <c r="BC33" i="1"/>
  <c r="R33" i="1"/>
  <c r="U33" i="1"/>
  <c r="BG33" i="1"/>
  <c r="S33" i="1"/>
  <c r="BD33" i="1"/>
  <c r="AJ33" i="1"/>
  <c r="AK33" i="1"/>
  <c r="T33" i="1"/>
  <c r="AD33" i="1"/>
  <c r="AL33" i="1"/>
  <c r="AH33" i="1"/>
  <c r="Q33" i="1"/>
  <c r="BF33" i="1"/>
  <c r="AY33" i="1"/>
  <c r="O33" i="1"/>
  <c r="BA33" i="1"/>
  <c r="R30" i="1"/>
  <c r="Q30" i="1"/>
  <c r="P30" i="1"/>
  <c r="O30" i="1"/>
  <c r="N30" i="1"/>
  <c r="AU30" i="1"/>
  <c r="AT30" i="1"/>
  <c r="M30" i="1"/>
  <c r="L30" i="1"/>
  <c r="AX30" i="1"/>
  <c r="AW30" i="1"/>
  <c r="AV30" i="1"/>
  <c r="AM30" i="1"/>
  <c r="AL30" i="1"/>
  <c r="AK30" i="1"/>
  <c r="AJ30" i="1"/>
  <c r="AS30" i="1"/>
  <c r="AN30" i="1"/>
  <c r="AF30" i="1"/>
  <c r="AE30" i="1"/>
  <c r="AI30" i="1"/>
  <c r="AH30" i="1"/>
  <c r="AG30" i="1"/>
  <c r="BB30" i="1"/>
  <c r="U30" i="1"/>
  <c r="S30" i="1"/>
  <c r="BE30" i="1"/>
  <c r="AQ30" i="1"/>
  <c r="BA30" i="1"/>
  <c r="AR30" i="1"/>
  <c r="W30" i="1"/>
  <c r="BF30" i="1"/>
  <c r="BG30" i="1"/>
  <c r="AD30" i="1"/>
  <c r="AA30" i="1"/>
  <c r="V30" i="1"/>
  <c r="AB30" i="1"/>
  <c r="AC30" i="1"/>
  <c r="AO30" i="1"/>
  <c r="Y30" i="1"/>
  <c r="AZ30" i="1"/>
  <c r="Z30" i="1"/>
  <c r="AP30" i="1"/>
  <c r="AY30" i="1"/>
  <c r="BC30" i="1"/>
  <c r="X30" i="1"/>
  <c r="BD30" i="1"/>
  <c r="T30" i="1"/>
  <c r="E45" i="1"/>
  <c r="F37" i="1" s="1"/>
  <c r="R18" i="1"/>
  <c r="BG18" i="1"/>
  <c r="S18" i="1"/>
  <c r="Q18" i="1"/>
  <c r="P18" i="1"/>
  <c r="O18" i="1"/>
  <c r="N18" i="1"/>
  <c r="M18" i="1"/>
  <c r="L18" i="1"/>
  <c r="S21" i="1"/>
  <c r="P21" i="1"/>
  <c r="R21" i="1"/>
  <c r="Q21" i="1"/>
  <c r="L21" i="1"/>
  <c r="M21" i="1"/>
  <c r="BG21" i="1"/>
  <c r="O21" i="1"/>
  <c r="N21" i="1"/>
  <c r="BG27" i="1"/>
  <c r="BF27" i="1"/>
  <c r="BE27" i="1"/>
  <c r="BD27" i="1"/>
  <c r="BB27" i="1"/>
  <c r="BC27" i="1"/>
  <c r="L27" i="1"/>
  <c r="BA27" i="1"/>
  <c r="AI27" i="1"/>
  <c r="AF27" i="1"/>
  <c r="AE27" i="1"/>
  <c r="AD27" i="1"/>
  <c r="AC27" i="1"/>
  <c r="AH27" i="1"/>
  <c r="AG27" i="1"/>
  <c r="AK27" i="1"/>
  <c r="AJ27" i="1"/>
  <c r="AM27" i="1"/>
  <c r="AL27" i="1"/>
  <c r="AT27" i="1"/>
  <c r="AS27" i="1"/>
  <c r="AZ27" i="1"/>
  <c r="Z27" i="1"/>
  <c r="O27" i="1"/>
  <c r="W27" i="1"/>
  <c r="T27" i="1"/>
  <c r="AR27" i="1"/>
  <c r="AP27" i="1"/>
  <c r="X27" i="1"/>
  <c r="M27" i="1"/>
  <c r="P27" i="1"/>
  <c r="AN27" i="1"/>
  <c r="U27" i="1"/>
  <c r="AQ27" i="1"/>
  <c r="Y27" i="1"/>
  <c r="N27" i="1"/>
  <c r="AY27" i="1"/>
  <c r="R27" i="1"/>
  <c r="AA27" i="1"/>
  <c r="AV27" i="1"/>
  <c r="S27" i="1"/>
  <c r="Q27" i="1"/>
  <c r="AO27" i="1"/>
  <c r="AW27" i="1"/>
  <c r="AX27" i="1"/>
  <c r="AU27" i="1"/>
  <c r="V27" i="1"/>
  <c r="AB27" i="1"/>
  <c r="F19" i="1" l="1"/>
  <c r="T42" i="1"/>
  <c r="BE42" i="1"/>
  <c r="F28" i="1"/>
  <c r="W42" i="1"/>
  <c r="W43" i="1" s="1"/>
  <c r="AB42" i="1"/>
  <c r="AX42" i="1"/>
  <c r="AX43" i="1" s="1"/>
  <c r="BF42" i="1"/>
  <c r="F16" i="1"/>
  <c r="AG42" i="1"/>
  <c r="AG43" i="1" s="1"/>
  <c r="BB42" i="1"/>
  <c r="BB43" i="1" s="1"/>
  <c r="BF43" i="1"/>
  <c r="AU42" i="1"/>
  <c r="AI42" i="1"/>
  <c r="AV42" i="1"/>
  <c r="AT42" i="1"/>
  <c r="AF42" i="1"/>
  <c r="N42" i="1"/>
  <c r="X42" i="1"/>
  <c r="AD42" i="1"/>
  <c r="AS42" i="1"/>
  <c r="AZ42" i="1"/>
  <c r="L42" i="1"/>
  <c r="AW42" i="1"/>
  <c r="M42" i="1"/>
  <c r="AH42" i="1"/>
  <c r="O42" i="1"/>
  <c r="AJ42" i="1"/>
  <c r="AE42" i="1"/>
  <c r="T43" i="1"/>
  <c r="BE43" i="1"/>
  <c r="Q42" i="1"/>
  <c r="R42" i="1"/>
  <c r="AL42" i="1"/>
  <c r="BD42" i="1"/>
  <c r="AQ42" i="1"/>
  <c r="BC42" i="1"/>
  <c r="Z42" i="1"/>
  <c r="AC42" i="1"/>
  <c r="BG42" i="1"/>
  <c r="BA42" i="1"/>
  <c r="AY42" i="1"/>
  <c r="S42" i="1"/>
  <c r="AA42" i="1"/>
  <c r="AM42" i="1"/>
  <c r="AR42" i="1"/>
  <c r="F25" i="1"/>
  <c r="F34" i="1"/>
  <c r="Y42" i="1"/>
  <c r="F22" i="1"/>
  <c r="AO42" i="1"/>
  <c r="V42" i="1"/>
  <c r="AN42" i="1"/>
  <c r="U42" i="1"/>
  <c r="AB43" i="1"/>
  <c r="P42" i="1"/>
  <c r="AK42" i="1"/>
  <c r="AP42" i="1"/>
  <c r="AR43" i="1" l="1"/>
  <c r="AW43" i="1"/>
  <c r="AM43" i="1"/>
  <c r="V43" i="1"/>
  <c r="AO43" i="1"/>
  <c r="AJ43" i="1"/>
  <c r="AA43" i="1"/>
  <c r="S43" i="1"/>
  <c r="L44" i="1"/>
  <c r="M44" i="1" s="1"/>
  <c r="N44" i="1" s="1"/>
  <c r="O44" i="1" s="1"/>
  <c r="P44" i="1" s="1"/>
  <c r="Q44" i="1" s="1"/>
  <c r="R44" i="1" s="1"/>
  <c r="S44" i="1" s="1"/>
  <c r="T44" i="1" s="1"/>
  <c r="U44" i="1" s="1"/>
  <c r="V44" i="1" s="1"/>
  <c r="W44" i="1" s="1"/>
  <c r="X44" i="1" s="1"/>
  <c r="Y44" i="1" s="1"/>
  <c r="Z44" i="1" s="1"/>
  <c r="AA44" i="1" s="1"/>
  <c r="AB44" i="1" s="1"/>
  <c r="AC44" i="1" s="1"/>
  <c r="AD44" i="1" s="1"/>
  <c r="AE44" i="1" s="1"/>
  <c r="AF44" i="1" s="1"/>
  <c r="AG44" i="1" s="1"/>
  <c r="AH44" i="1" s="1"/>
  <c r="AI44" i="1" s="1"/>
  <c r="AJ44" i="1" s="1"/>
  <c r="AK44" i="1" s="1"/>
  <c r="AL44" i="1" s="1"/>
  <c r="AM44" i="1" s="1"/>
  <c r="AN44" i="1" s="1"/>
  <c r="AO44" i="1" s="1"/>
  <c r="AP44" i="1" s="1"/>
  <c r="AQ44" i="1" s="1"/>
  <c r="AR44" i="1" s="1"/>
  <c r="AS44" i="1" s="1"/>
  <c r="AT44" i="1" s="1"/>
  <c r="AU44" i="1" s="1"/>
  <c r="AV44" i="1" s="1"/>
  <c r="AW44" i="1" s="1"/>
  <c r="AX44" i="1" s="1"/>
  <c r="AY44" i="1" s="1"/>
  <c r="AZ44" i="1" s="1"/>
  <c r="BA44" i="1" s="1"/>
  <c r="BB44" i="1" s="1"/>
  <c r="BC44" i="1" s="1"/>
  <c r="BD44" i="1" s="1"/>
  <c r="BE44" i="1" s="1"/>
  <c r="BF44" i="1" s="1"/>
  <c r="BG44" i="1" s="1"/>
  <c r="L43" i="1"/>
  <c r="L45" i="1" s="1"/>
  <c r="AY43" i="1"/>
  <c r="AZ43" i="1"/>
  <c r="Y43" i="1"/>
  <c r="M43" i="1"/>
  <c r="BA43" i="1"/>
  <c r="AS43" i="1"/>
  <c r="AE43" i="1"/>
  <c r="AQ43" i="1"/>
  <c r="N43" i="1"/>
  <c r="AD43" i="1"/>
  <c r="P43" i="1"/>
  <c r="BD43" i="1"/>
  <c r="AF43" i="1"/>
  <c r="O43" i="1"/>
  <c r="BG43" i="1"/>
  <c r="AP43" i="1"/>
  <c r="X43" i="1"/>
  <c r="AL43" i="1"/>
  <c r="R43" i="1"/>
  <c r="AV43" i="1"/>
  <c r="BC43" i="1"/>
  <c r="U43" i="1"/>
  <c r="Q43" i="1"/>
  <c r="AI43" i="1"/>
  <c r="AH43" i="1"/>
  <c r="AK43" i="1"/>
  <c r="AU43" i="1"/>
  <c r="Z43" i="1"/>
  <c r="AT43" i="1"/>
  <c r="AC43" i="1"/>
  <c r="AN43" i="1"/>
  <c r="M45" i="1" l="1"/>
  <c r="N45" i="1" s="1"/>
  <c r="O45" i="1" s="1"/>
  <c r="P45" i="1" s="1"/>
  <c r="Q45" i="1" s="1"/>
  <c r="R45" i="1" s="1"/>
  <c r="S45" i="1" s="1"/>
  <c r="T45" i="1" s="1"/>
  <c r="U45" i="1" s="1"/>
  <c r="V45" i="1" s="1"/>
  <c r="W45" i="1" s="1"/>
  <c r="X45" i="1" s="1"/>
  <c r="Y45" i="1" s="1"/>
  <c r="Z45" i="1" s="1"/>
  <c r="AA45" i="1" s="1"/>
  <c r="AB45" i="1" s="1"/>
  <c r="AC45" i="1" s="1"/>
  <c r="AD45" i="1" s="1"/>
  <c r="AE45" i="1" s="1"/>
  <c r="AF45" i="1" s="1"/>
  <c r="AG45" i="1" s="1"/>
  <c r="AH45" i="1" s="1"/>
  <c r="AI45" i="1" s="1"/>
  <c r="AJ45" i="1" s="1"/>
  <c r="AK45" i="1" s="1"/>
  <c r="AL45" i="1" s="1"/>
  <c r="AM45" i="1" s="1"/>
  <c r="AN45" i="1" s="1"/>
  <c r="AO45" i="1" s="1"/>
  <c r="AP45" i="1" s="1"/>
  <c r="AQ45" i="1" s="1"/>
  <c r="AR45" i="1" s="1"/>
  <c r="AS45" i="1" s="1"/>
  <c r="AT45" i="1" s="1"/>
  <c r="AU45" i="1" s="1"/>
  <c r="AV45" i="1" s="1"/>
  <c r="AW45" i="1" s="1"/>
  <c r="AX45" i="1" s="1"/>
  <c r="AY45" i="1" s="1"/>
  <c r="AZ45" i="1" s="1"/>
  <c r="BA45" i="1" s="1"/>
  <c r="BB45" i="1" s="1"/>
  <c r="BC45" i="1" s="1"/>
  <c r="BD45" i="1" s="1"/>
  <c r="BE45" i="1" s="1"/>
  <c r="BF45" i="1" s="1"/>
  <c r="BG45" i="1" s="1"/>
</calcChain>
</file>

<file path=xl/sharedStrings.xml><?xml version="1.0" encoding="utf-8"?>
<sst xmlns="http://schemas.openxmlformats.org/spreadsheetml/2006/main" count="42" uniqueCount="19">
  <si>
    <t>ANEXO 03</t>
  </si>
  <si>
    <t>CRONOGRAMA FÍSICO-FINANCEIRO COM DESONERAÇÃO</t>
  </si>
  <si>
    <t>ITEM</t>
  </si>
  <si>
    <t>ATIVIDADE</t>
  </si>
  <si>
    <t>CUSTO DIRETO</t>
  </si>
  <si>
    <t>CUSTO COM BDI</t>
  </si>
  <si>
    <t>PARCELA DO ORÇAMENTO</t>
  </si>
  <si>
    <t>MÊS DE INÍCIO</t>
  </si>
  <si>
    <t>DURAÇÃO</t>
  </si>
  <si>
    <t>MÊS DE TÉRMINO</t>
  </si>
  <si>
    <t>OCULTAR</t>
  </si>
  <si>
    <t>Cronograma</t>
  </si>
  <si>
    <t>% mensal</t>
  </si>
  <si>
    <t>VISUAL</t>
  </si>
  <si>
    <t>Custo mensal</t>
  </si>
  <si>
    <t>Custo acumulado</t>
  </si>
  <si>
    <t>CUSTO TOTAL:</t>
  </si>
  <si>
    <t>% acumulada</t>
  </si>
  <si>
    <t>ANEXO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</si>
</sst>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&quot;Mês&quot;\ 0#"/>
    <numFmt numFmtId="166" formatCode="#,##0\ &quot;meses&quot;"/>
  </numFmts>
  <fonts count="1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2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1"/>
      <color theme="0"/>
      <name val="Calibri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b/>
      <sz val="12"/>
      <color theme="2" tint="-0.499984740745262"/>
      <name val="Calibri"/>
      <family val="2"/>
    </font>
    <font>
      <i/>
      <sz val="10"/>
      <name val="Calibri"/>
      <family val="2"/>
    </font>
    <font>
      <i/>
      <sz val="11"/>
      <name val="Calibri"/>
      <family val="2"/>
    </font>
    <font>
      <b/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1853B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wrapText="1"/>
    </xf>
    <xf numFmtId="164" fontId="3" fillId="0" borderId="0" xfId="2" applyNumberFormat="1" applyFont="1" applyAlignment="1">
      <alignment horizontal="center" wrapText="1"/>
    </xf>
    <xf numFmtId="10" fontId="3" fillId="0" borderId="0" xfId="1" applyNumberFormat="1" applyFont="1" applyFill="1" applyBorder="1" applyAlignment="1">
      <alignment horizontal="center" wrapText="1"/>
    </xf>
    <xf numFmtId="164" fontId="3" fillId="0" borderId="0" xfId="2" applyNumberFormat="1" applyFont="1" applyAlignment="1">
      <alignment horizontal="center"/>
    </xf>
    <xf numFmtId="0" fontId="4" fillId="0" borderId="0" xfId="2" applyFont="1" applyAlignment="1">
      <alignment horizontal="center" vertical="center"/>
    </xf>
    <xf numFmtId="0" fontId="7" fillId="0" borderId="0" xfId="2" applyFont="1" applyAlignment="1">
      <alignment horizontal="left" vertical="center"/>
    </xf>
    <xf numFmtId="49" fontId="5" fillId="0" borderId="0" xfId="2" applyNumberFormat="1" applyFont="1" applyAlignment="1" applyProtection="1">
      <alignment horizontal="center" vertical="top"/>
      <protection locked="0"/>
    </xf>
    <xf numFmtId="164" fontId="5" fillId="0" borderId="0" xfId="2" applyNumberFormat="1" applyFont="1" applyAlignment="1" applyProtection="1">
      <alignment horizontal="center" vertical="top"/>
      <protection locked="0"/>
    </xf>
    <xf numFmtId="10" fontId="5" fillId="0" borderId="0" xfId="1" applyNumberFormat="1" applyFont="1" applyFill="1" applyBorder="1" applyAlignment="1" applyProtection="1">
      <alignment horizontal="center" vertical="top"/>
      <protection locked="0"/>
    </xf>
    <xf numFmtId="164" fontId="3" fillId="0" borderId="0" xfId="2" applyNumberFormat="1" applyFont="1" applyAlignment="1" applyProtection="1">
      <alignment horizontal="center" vertical="top"/>
      <protection locked="0"/>
    </xf>
    <xf numFmtId="0" fontId="3" fillId="0" borderId="0" xfId="2" applyFont="1" applyAlignment="1">
      <alignment horizontal="left" wrapText="1"/>
    </xf>
    <xf numFmtId="0" fontId="5" fillId="0" borderId="0" xfId="2" applyFont="1" applyAlignment="1">
      <alignment horizontal="center" wrapText="1"/>
    </xf>
    <xf numFmtId="164" fontId="3" fillId="5" borderId="1" xfId="2" applyNumberFormat="1" applyFont="1" applyFill="1" applyBorder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164" fontId="3" fillId="6" borderId="4" xfId="2" applyNumberFormat="1" applyFont="1" applyFill="1" applyBorder="1" applyAlignment="1">
      <alignment horizontal="center" vertical="center"/>
    </xf>
    <xf numFmtId="165" fontId="5" fillId="6" borderId="0" xfId="2" applyNumberFormat="1" applyFont="1" applyFill="1" applyAlignment="1">
      <alignment horizontal="center" vertical="center" wrapText="1"/>
    </xf>
    <xf numFmtId="165" fontId="5" fillId="5" borderId="5" xfId="2" applyNumberFormat="1" applyFont="1" applyFill="1" applyBorder="1" applyAlignment="1">
      <alignment horizontal="center" vertical="center" wrapText="1"/>
    </xf>
    <xf numFmtId="0" fontId="5" fillId="0" borderId="1" xfId="2" quotePrefix="1" applyFont="1" applyBorder="1" applyAlignment="1">
      <alignment horizontal="center" vertical="center"/>
    </xf>
    <xf numFmtId="164" fontId="5" fillId="0" borderId="2" xfId="2" applyNumberFormat="1" applyFont="1" applyBorder="1" applyAlignment="1">
      <alignment horizontal="center" vertical="center" wrapText="1"/>
    </xf>
    <xf numFmtId="164" fontId="5" fillId="7" borderId="2" xfId="2" applyNumberFormat="1" applyFont="1" applyFill="1" applyBorder="1" applyAlignment="1">
      <alignment horizontal="center" vertical="center" wrapText="1"/>
    </xf>
    <xf numFmtId="10" fontId="5" fillId="0" borderId="2" xfId="1" applyNumberFormat="1" applyFont="1" applyFill="1" applyBorder="1" applyAlignment="1">
      <alignment horizontal="center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166" fontId="5" fillId="0" borderId="2" xfId="2" applyNumberFormat="1" applyFont="1" applyBorder="1" applyAlignment="1">
      <alignment horizontal="center" vertical="center" wrapText="1"/>
    </xf>
    <xf numFmtId="165" fontId="5" fillId="0" borderId="3" xfId="2" applyNumberFormat="1" applyFont="1" applyBorder="1" applyAlignment="1">
      <alignment horizontal="center" vertical="center" wrapText="1"/>
    </xf>
    <xf numFmtId="165" fontId="3" fillId="0" borderId="2" xfId="2" applyNumberFormat="1" applyFont="1" applyBorder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10" fontId="3" fillId="0" borderId="2" xfId="3" applyNumberFormat="1" applyFont="1" applyFill="1" applyBorder="1" applyAlignment="1">
      <alignment horizontal="center" wrapText="1"/>
    </xf>
    <xf numFmtId="0" fontId="5" fillId="0" borderId="4" xfId="2" applyFont="1" applyBorder="1" applyAlignment="1">
      <alignment horizontal="center" vertical="center"/>
    </xf>
    <xf numFmtId="164" fontId="5" fillId="0" borderId="0" xfId="2" applyNumberFormat="1" applyFont="1" applyAlignment="1">
      <alignment horizontal="center" vertical="center" wrapText="1"/>
    </xf>
    <xf numFmtId="164" fontId="5" fillId="7" borderId="0" xfId="2" applyNumberFormat="1" applyFont="1" applyFill="1" applyAlignment="1">
      <alignment horizontal="center" vertical="center" wrapText="1"/>
    </xf>
    <xf numFmtId="10" fontId="5" fillId="0" borderId="0" xfId="1" applyNumberFormat="1" applyFont="1" applyFill="1" applyBorder="1" applyAlignment="1">
      <alignment horizontal="center" vertical="center" wrapText="1"/>
    </xf>
    <xf numFmtId="164" fontId="5" fillId="0" borderId="5" xfId="2" applyNumberFormat="1" applyFont="1" applyBorder="1" applyAlignment="1">
      <alignment horizontal="center" vertical="center" wrapText="1"/>
    </xf>
    <xf numFmtId="164" fontId="3" fillId="0" borderId="4" xfId="2" applyNumberFormat="1" applyFont="1" applyBorder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5" fillId="0" borderId="6" xfId="2" applyFont="1" applyBorder="1" applyAlignment="1">
      <alignment horizontal="center" vertical="center"/>
    </xf>
    <xf numFmtId="164" fontId="5" fillId="0" borderId="7" xfId="2" applyNumberFormat="1" applyFont="1" applyBorder="1" applyAlignment="1">
      <alignment horizontal="center" vertical="center" wrapText="1"/>
    </xf>
    <xf numFmtId="164" fontId="5" fillId="7" borderId="7" xfId="2" applyNumberFormat="1" applyFont="1" applyFill="1" applyBorder="1" applyAlignment="1">
      <alignment horizontal="center" vertical="center" wrapText="1"/>
    </xf>
    <xf numFmtId="10" fontId="5" fillId="0" borderId="7" xfId="1" applyNumberFormat="1" applyFont="1" applyFill="1" applyBorder="1" applyAlignment="1">
      <alignment horizontal="center" vertical="center" wrapText="1"/>
    </xf>
    <xf numFmtId="164" fontId="5" fillId="0" borderId="8" xfId="2" applyNumberFormat="1" applyFont="1" applyBorder="1" applyAlignment="1">
      <alignment horizontal="center" vertical="center" wrapText="1"/>
    </xf>
    <xf numFmtId="164" fontId="3" fillId="0" borderId="7" xfId="2" applyNumberFormat="1" applyFont="1" applyBorder="1" applyAlignment="1">
      <alignment horizontal="center" vertical="center"/>
    </xf>
    <xf numFmtId="164" fontId="3" fillId="0" borderId="6" xfId="2" applyNumberFormat="1" applyFont="1" applyBorder="1" applyAlignment="1">
      <alignment horizontal="center" vertical="center"/>
    </xf>
    <xf numFmtId="4" fontId="5" fillId="0" borderId="7" xfId="2" applyNumberFormat="1" applyFont="1" applyBorder="1" applyAlignment="1">
      <alignment horizontal="center" vertical="top" wrapText="1"/>
    </xf>
    <xf numFmtId="4" fontId="5" fillId="0" borderId="0" xfId="2" applyNumberFormat="1" applyFont="1" applyAlignment="1">
      <alignment horizontal="center" vertical="top" wrapText="1"/>
    </xf>
    <xf numFmtId="10" fontId="3" fillId="0" borderId="0" xfId="1" applyNumberFormat="1" applyFont="1" applyFill="1" applyAlignment="1">
      <alignment horizontal="center" wrapText="1"/>
    </xf>
    <xf numFmtId="0" fontId="5" fillId="0" borderId="9" xfId="2" applyFont="1" applyBorder="1" applyAlignment="1">
      <alignment horizontal="left"/>
    </xf>
    <xf numFmtId="10" fontId="3" fillId="0" borderId="9" xfId="1" applyNumberFormat="1" applyFont="1" applyFill="1" applyBorder="1" applyAlignment="1">
      <alignment horizontal="left" vertical="center"/>
    </xf>
    <xf numFmtId="0" fontId="3" fillId="0" borderId="9" xfId="2" applyFont="1" applyBorder="1" applyAlignment="1">
      <alignment horizontal="left" vertical="center"/>
    </xf>
    <xf numFmtId="0" fontId="5" fillId="6" borderId="9" xfId="2" applyFont="1" applyFill="1" applyBorder="1" applyAlignment="1">
      <alignment horizontal="left" indent="1"/>
    </xf>
    <xf numFmtId="0" fontId="5" fillId="6" borderId="9" xfId="2" applyFont="1" applyFill="1" applyBorder="1" applyAlignment="1">
      <alignment horizontal="left"/>
    </xf>
    <xf numFmtId="4" fontId="5" fillId="6" borderId="9" xfId="2" applyNumberFormat="1" applyFont="1" applyFill="1" applyBorder="1" applyAlignment="1">
      <alignment horizontal="center" wrapText="1"/>
    </xf>
    <xf numFmtId="0" fontId="5" fillId="0" borderId="0" xfId="2" applyFont="1" applyAlignment="1">
      <alignment horizontal="left" vertical="top"/>
    </xf>
    <xf numFmtId="10" fontId="3" fillId="0" borderId="0" xfId="1" applyNumberFormat="1" applyFont="1" applyFill="1" applyBorder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9" fillId="6" borderId="0" xfId="2" applyFont="1" applyFill="1" applyAlignment="1">
      <alignment horizontal="left" vertical="top" indent="1"/>
    </xf>
    <xf numFmtId="0" fontId="9" fillId="6" borderId="0" xfId="2" applyFont="1" applyFill="1" applyAlignment="1">
      <alignment horizontal="left" vertical="top"/>
    </xf>
    <xf numFmtId="10" fontId="9" fillId="6" borderId="0" xfId="1" applyNumberFormat="1" applyFont="1" applyFill="1" applyBorder="1" applyAlignment="1">
      <alignment horizontal="center" vertical="top" wrapText="1"/>
    </xf>
    <xf numFmtId="0" fontId="10" fillId="0" borderId="0" xfId="2" applyFont="1" applyAlignment="1">
      <alignment horizontal="left"/>
    </xf>
    <xf numFmtId="10" fontId="11" fillId="0" borderId="0" xfId="1" applyNumberFormat="1" applyFont="1" applyFill="1" applyBorder="1" applyAlignment="1">
      <alignment horizontal="left" vertical="center"/>
    </xf>
    <xf numFmtId="0" fontId="11" fillId="0" borderId="0" xfId="2" applyFont="1" applyAlignment="1">
      <alignment horizontal="left" vertical="center"/>
    </xf>
    <xf numFmtId="0" fontId="5" fillId="6" borderId="0" xfId="2" applyFont="1" applyFill="1" applyAlignment="1">
      <alignment horizontal="left" indent="1"/>
    </xf>
    <xf numFmtId="0" fontId="12" fillId="6" borderId="0" xfId="2" applyFont="1" applyFill="1" applyAlignment="1">
      <alignment horizontal="left"/>
    </xf>
    <xf numFmtId="4" fontId="5" fillId="6" borderId="0" xfId="2" applyNumberFormat="1" applyFont="1" applyFill="1" applyAlignment="1">
      <alignment horizontal="center" wrapText="1"/>
    </xf>
    <xf numFmtId="164" fontId="8" fillId="3" borderId="10" xfId="2" applyNumberFormat="1" applyFont="1" applyFill="1" applyBorder="1" applyAlignment="1" applyProtection="1">
      <alignment horizontal="center" vertical="top"/>
      <protection locked="0"/>
    </xf>
    <xf numFmtId="164" fontId="8" fillId="4" borderId="10" xfId="2" applyNumberFormat="1" applyFont="1" applyFill="1" applyBorder="1" applyAlignment="1" applyProtection="1">
      <alignment horizontal="center" vertical="top"/>
      <protection locked="0"/>
    </xf>
    <xf numFmtId="0" fontId="3" fillId="0" borderId="10" xfId="2" applyFont="1" applyBorder="1" applyAlignment="1">
      <alignment horizontal="left" wrapText="1"/>
    </xf>
    <xf numFmtId="0" fontId="9" fillId="6" borderId="10" xfId="2" applyFont="1" applyFill="1" applyBorder="1" applyAlignment="1">
      <alignment horizontal="left" vertical="top" indent="1"/>
    </xf>
    <xf numFmtId="0" fontId="9" fillId="6" borderId="10" xfId="2" applyFont="1" applyFill="1" applyBorder="1" applyAlignment="1">
      <alignment horizontal="left" vertical="top" wrapText="1"/>
    </xf>
    <xf numFmtId="0" fontId="9" fillId="6" borderId="10" xfId="2" applyFont="1" applyFill="1" applyBorder="1" applyAlignment="1">
      <alignment horizontal="left" vertical="top"/>
    </xf>
    <xf numFmtId="10" fontId="9" fillId="6" borderId="10" xfId="1" applyNumberFormat="1" applyFont="1" applyFill="1" applyBorder="1" applyAlignment="1">
      <alignment horizontal="center" vertical="top" wrapText="1"/>
    </xf>
    <xf numFmtId="164" fontId="7" fillId="0" borderId="0" xfId="2" applyNumberFormat="1" applyFont="1" applyAlignment="1">
      <alignment horizontal="center" wrapText="1"/>
    </xf>
    <xf numFmtId="10" fontId="7" fillId="0" borderId="0" xfId="1" applyNumberFormat="1" applyFont="1" applyFill="1" applyAlignment="1">
      <alignment horizontal="center" wrapText="1"/>
    </xf>
    <xf numFmtId="0" fontId="5" fillId="0" borderId="0" xfId="2" applyFont="1" applyAlignment="1" applyProtection="1">
      <alignment horizontal="center" vertical="center" wrapText="1"/>
      <protection locked="0"/>
    </xf>
    <xf numFmtId="49" fontId="6" fillId="2" borderId="0" xfId="2" quotePrefix="1" applyNumberFormat="1" applyFont="1" applyFill="1" applyAlignment="1" applyProtection="1">
      <alignment horizontal="center" vertical="top"/>
      <protection locked="0"/>
    </xf>
    <xf numFmtId="0" fontId="8" fillId="3" borderId="1" xfId="2" applyFont="1" applyFill="1" applyBorder="1" applyAlignment="1">
      <alignment horizontal="center" vertical="center"/>
    </xf>
    <xf numFmtId="0" fontId="8" fillId="3" borderId="4" xfId="2" applyFont="1" applyFill="1" applyBorder="1" applyAlignment="1">
      <alignment horizontal="center" vertical="center"/>
    </xf>
    <xf numFmtId="49" fontId="8" fillId="3" borderId="2" xfId="2" applyNumberFormat="1" applyFont="1" applyFill="1" applyBorder="1" applyAlignment="1">
      <alignment horizontal="left" vertical="center" wrapText="1" indent="1"/>
    </xf>
    <xf numFmtId="49" fontId="8" fillId="3" borderId="0" xfId="2" applyNumberFormat="1" applyFont="1" applyFill="1" applyAlignment="1">
      <alignment horizontal="left" vertical="center" wrapText="1" indent="1"/>
    </xf>
    <xf numFmtId="164" fontId="8" fillId="3" borderId="2" xfId="2" applyNumberFormat="1" applyFont="1" applyFill="1" applyBorder="1" applyAlignment="1">
      <alignment horizontal="center" vertical="center" wrapText="1"/>
    </xf>
    <xf numFmtId="164" fontId="8" fillId="3" borderId="0" xfId="2" applyNumberFormat="1" applyFont="1" applyFill="1" applyAlignment="1">
      <alignment horizontal="center" vertical="center" wrapText="1"/>
    </xf>
    <xf numFmtId="164" fontId="8" fillId="4" borderId="2" xfId="2" applyNumberFormat="1" applyFont="1" applyFill="1" applyBorder="1" applyAlignment="1">
      <alignment horizontal="center" vertical="center" wrapText="1"/>
    </xf>
    <xf numFmtId="164" fontId="8" fillId="4" borderId="0" xfId="2" applyNumberFormat="1" applyFont="1" applyFill="1" applyAlignment="1">
      <alignment horizontal="center" vertical="center" wrapText="1"/>
    </xf>
    <xf numFmtId="10" fontId="8" fillId="3" borderId="2" xfId="1" applyNumberFormat="1" applyFont="1" applyFill="1" applyBorder="1" applyAlignment="1">
      <alignment horizontal="center" vertical="center" wrapText="1"/>
    </xf>
    <xf numFmtId="10" fontId="8" fillId="3" borderId="0" xfId="1" applyNumberFormat="1" applyFont="1" applyFill="1" applyBorder="1" applyAlignment="1">
      <alignment horizontal="center" vertical="center" wrapText="1"/>
    </xf>
    <xf numFmtId="40" fontId="5" fillId="0" borderId="2" xfId="2" applyNumberFormat="1" applyFont="1" applyBorder="1" applyAlignment="1">
      <alignment horizontal="left" vertical="top" wrapText="1" indent="1"/>
    </xf>
    <xf numFmtId="40" fontId="5" fillId="0" borderId="0" xfId="2" applyNumberFormat="1" applyFont="1" applyAlignment="1">
      <alignment horizontal="left" vertical="top" wrapText="1" indent="1"/>
    </xf>
    <xf numFmtId="40" fontId="5" fillId="0" borderId="7" xfId="2" applyNumberFormat="1" applyFont="1" applyBorder="1" applyAlignment="1">
      <alignment horizontal="left" vertical="top" wrapText="1" indent="1"/>
    </xf>
    <xf numFmtId="164" fontId="8" fillId="3" borderId="3" xfId="2" applyNumberFormat="1" applyFont="1" applyFill="1" applyBorder="1" applyAlignment="1">
      <alignment horizontal="center" vertical="center" wrapText="1"/>
    </xf>
    <xf numFmtId="164" fontId="8" fillId="3" borderId="5" xfId="2" applyNumberFormat="1" applyFont="1" applyFill="1" applyBorder="1" applyAlignment="1">
      <alignment horizontal="center" vertical="center" wrapText="1"/>
    </xf>
    <xf numFmtId="164" fontId="3" fillId="0" borderId="2" xfId="2" applyNumberFormat="1" applyFont="1" applyBorder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49" fontId="5" fillId="5" borderId="2" xfId="2" applyNumberFormat="1" applyFont="1" applyFill="1" applyBorder="1" applyAlignment="1">
      <alignment horizontal="left" vertical="center"/>
    </xf>
    <xf numFmtId="49" fontId="5" fillId="5" borderId="3" xfId="2" applyNumberFormat="1" applyFont="1" applyFill="1" applyBorder="1" applyAlignment="1">
      <alignment horizontal="left" vertical="center"/>
    </xf>
    <xf numFmtId="165" fontId="5" fillId="5" borderId="5" xfId="2" applyNumberFormat="1" applyFont="1" applyFill="1" applyBorder="1" applyAlignment="1">
      <alignment horizontal="center" vertical="center" wrapText="1"/>
    </xf>
    <xf numFmtId="0" fontId="3" fillId="5" borderId="6" xfId="2" applyFont="1" applyFill="1" applyBorder="1" applyAlignment="1">
      <alignment horizontal="center" vertical="center"/>
    </xf>
    <xf numFmtId="0" fontId="3" fillId="5" borderId="7" xfId="2" applyFont="1" applyFill="1" applyBorder="1" applyAlignment="1">
      <alignment horizontal="center" vertical="center"/>
    </xf>
    <xf numFmtId="0" fontId="3" fillId="5" borderId="8" xfId="2" applyFont="1" applyFill="1" applyBorder="1" applyAlignment="1">
      <alignment horizontal="center" vertical="center"/>
    </xf>
    <xf numFmtId="0" fontId="5" fillId="0" borderId="9" xfId="2" applyFont="1" applyBorder="1" applyAlignment="1">
      <alignment horizontal="left"/>
    </xf>
    <xf numFmtId="0" fontId="5" fillId="0" borderId="0" xfId="2" applyFont="1" applyAlignment="1">
      <alignment horizontal="left" vertical="top"/>
    </xf>
    <xf numFmtId="49" fontId="8" fillId="3" borderId="10" xfId="2" applyNumberFormat="1" applyFont="1" applyFill="1" applyBorder="1" applyAlignment="1" applyProtection="1">
      <alignment horizontal="left" vertical="top"/>
      <protection locked="0"/>
    </xf>
  </cellXfs>
  <cellStyles count="4">
    <cellStyle name="Normal" xfId="0" builtinId="0"/>
    <cellStyle name="Normal 11" xfId="2" xr:uid="{8A99BAF3-5191-47C7-8FC1-93C585407DD5}"/>
    <cellStyle name="Porcentagem" xfId="1" builtinId="5"/>
    <cellStyle name="Porcentagem 10" xfId="3" xr:uid="{A87596A4-1103-4D67-AC49-7969F41F7EE1}"/>
  </cellStyles>
  <dxfs count="24"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920421</xdr:colOff>
      <xdr:row>0</xdr:row>
      <xdr:rowOff>133462</xdr:rowOff>
    </xdr:from>
    <xdr:ext cx="4707437" cy="1666517"/>
    <xdr:pic>
      <xdr:nvPicPr>
        <xdr:cNvPr id="2" name="Imagem 1">
          <a:extLst>
            <a:ext uri="{FF2B5EF4-FFF2-40B4-BE49-F238E27FC236}">
              <a16:creationId xmlns:a16="http://schemas.microsoft.com/office/drawing/2014/main" id="{CF4337B7-11AC-42CB-B85F-6284358E00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14371" y="133462"/>
          <a:ext cx="4707437" cy="1666517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_Orcamentaria_de_Projeto_Executivo_e_Obras___Gersef_Producao_de_Sementes_re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ES DO BDI"/>
      <sheetName val="Composição do BDI - 12,83% (2)"/>
      <sheetName val="Composição do BDI - 18,54% (2)"/>
      <sheetName val="Composição do BDI - 9,81% (2)"/>
      <sheetName val="Composição do BDI - 15,18% (2)"/>
      <sheetName val="Composição do BDI - 20,46%"/>
      <sheetName val="Composição do BDI - 26,56%"/>
      <sheetName val="CRONOGRAMA ONERADO"/>
      <sheetName val="CRONOGRAMA DESONERADO"/>
      <sheetName val="PLANILHA ORÇ."/>
      <sheetName val="MEMÓRIA DE CÁLCULO"/>
      <sheetName val="COMPOSIÇÕES"/>
      <sheetName val="PERGOLADO"/>
      <sheetName val="EMOP0823"/>
      <sheetName val="1.C - MEM_ORÇAMENTO_INSUMOS"/>
      <sheetName val="1.D - MEM_ORÇAMENTO_EQUIPAMENTO"/>
      <sheetName val="PADRÃO - TABELAS DE CUSTOS"/>
      <sheetName val="CURVA ABC - ONERADA"/>
      <sheetName val="CURVA ABC - DESONERADA"/>
      <sheetName val="SUBCONTRATAÇÃO"/>
      <sheetName val="Planilha1"/>
      <sheetName val="ÍNDICE DE REAJUSTAMENTO"/>
      <sheetName val="DESONERAÇÃO DE ITENS - SICRO"/>
      <sheetName val="BDI - 3.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3">
          <cell r="E13" t="str">
            <v>PROJETO SEMEANDO O FUTURO: PRODUÇÃO DE SEMENTES - DIRBAPE / GERSEF</v>
          </cell>
        </row>
        <row r="14">
          <cell r="E14" t="str">
            <v>ANEXO 05</v>
          </cell>
        </row>
        <row r="15">
          <cell r="E15" t="str">
            <v>PLANILHA ORÇAMENTÁRIA</v>
          </cell>
        </row>
        <row r="16">
          <cell r="O16" t="str">
            <v>I0 = 05/2024</v>
          </cell>
        </row>
        <row r="17">
          <cell r="E17" t="str">
            <v>TIPO DE OBRA:</v>
          </cell>
          <cell r="F17" t="str">
            <v>SERVIÇOS COM CUSTO ADMINISTRATIVO MENORES</v>
          </cell>
          <cell r="M17" t="str">
            <v>BDI ADOTADO:</v>
          </cell>
          <cell r="N17">
            <v>0.12830348687734361</v>
          </cell>
          <cell r="O17">
            <v>0.1854488519977493</v>
          </cell>
        </row>
        <row r="18">
          <cell r="F18" t="str">
            <v>5.</v>
          </cell>
          <cell r="G18" t="str">
            <v>5.1</v>
          </cell>
        </row>
        <row r="19">
          <cell r="E19" t="str">
            <v>TIPO DE OBRA:</v>
          </cell>
          <cell r="F19" t="str">
            <v>FORNECIMENTO DE MATERIAIS E EQUIPAMENTOS</v>
          </cell>
          <cell r="M19" t="str">
            <v>BDI ADOTADO:</v>
          </cell>
          <cell r="N19">
            <v>9.8050822522054881E-2</v>
          </cell>
          <cell r="O19">
            <v>0.1518475421883505</v>
          </cell>
        </row>
        <row r="20">
          <cell r="F20" t="str">
            <v>6.</v>
          </cell>
          <cell r="G20" t="str">
            <v>6.1</v>
          </cell>
          <cell r="N20" t="str">
            <v>TOTAL ONERADO</v>
          </cell>
          <cell r="O20" t="str">
            <v>TOTAL DESONERADO</v>
          </cell>
        </row>
        <row r="21">
          <cell r="M21" t="str">
            <v>CUSTO DIRETO DA OBRA (CD 1)</v>
          </cell>
          <cell r="N21">
            <v>31716959.790000003</v>
          </cell>
          <cell r="O21">
            <v>28328795.750000007</v>
          </cell>
        </row>
        <row r="22">
          <cell r="E22" t="str">
            <v>CUSTO DE ADMINISTRAÇÃO LOCAL ACIMA DO LIMITE ESTABELECIDO</v>
          </cell>
          <cell r="M22" t="str">
            <v>BDI 1 (OBRAS E SERVIÇOS)</v>
          </cell>
          <cell r="N22">
            <v>4069396.5342055</v>
          </cell>
          <cell r="O22">
            <v>5253542.6503162207</v>
          </cell>
        </row>
        <row r="23">
          <cell r="M23" t="str">
            <v>CUSTO DIRETO DE FORNECIMENTO DE INSUMOS E EQUIPAMENTOS (CD 2)</v>
          </cell>
          <cell r="N23">
            <v>3430013.55</v>
          </cell>
          <cell r="O23">
            <v>3430013.55</v>
          </cell>
        </row>
        <row r="24">
          <cell r="M24" t="str">
            <v>BDI 2 (FORNECIMENTO DE EQUIPAMENTOS E INSUMOS)</v>
          </cell>
          <cell r="N24">
            <v>336315.64983929339</v>
          </cell>
          <cell r="O24">
            <v>520839.12724023883</v>
          </cell>
        </row>
        <row r="25">
          <cell r="E25" t="str">
            <v>REPETIÇÃO DE ITEM. VERIFICAR NUMERAÇÃO NA MEMÓRIA DE CÁLCULO</v>
          </cell>
          <cell r="M25" t="str">
            <v>CUSTO GLOBAL (CG = CD + BDI )</v>
          </cell>
          <cell r="N25">
            <v>39552685.524044797</v>
          </cell>
          <cell r="O25">
            <v>37533191.077556469</v>
          </cell>
        </row>
        <row r="27">
          <cell r="E27" t="str">
            <v>ITEM</v>
          </cell>
          <cell r="F27" t="str">
            <v>DESCRIÇÃO</v>
          </cell>
          <cell r="G27" t="str">
            <v>CÓDIGO ONERADO</v>
          </cell>
          <cell r="H27" t="str">
            <v>CÓDIGO DESONERADO</v>
          </cell>
          <cell r="I27" t="str">
            <v>REFERÊNCIA</v>
          </cell>
          <cell r="J27" t="str">
            <v>UNIDADE</v>
          </cell>
          <cell r="K27" t="str">
            <v>QUANTIDADE</v>
          </cell>
          <cell r="L27" t="str">
            <v>PREÇO UNITÁRIO ONERADO</v>
          </cell>
          <cell r="M27" t="str">
            <v>PREÇO UNITÁRIO DESONERADO</v>
          </cell>
          <cell r="N27" t="str">
            <v>TOTAL ONERADO</v>
          </cell>
          <cell r="O27" t="str">
            <v>TOTAL DESONERADO</v>
          </cell>
        </row>
        <row r="28">
          <cell r="E28" t="str">
            <v>01</v>
          </cell>
          <cell r="F28" t="str">
            <v>MODELO DE SUSTENTABILIDADE ECONÔMICA</v>
          </cell>
          <cell r="G28" t="str">
            <v/>
          </cell>
          <cell r="H28" t="str">
            <v/>
          </cell>
          <cell r="I28" t="str">
            <v/>
          </cell>
          <cell r="J28" t="str">
            <v/>
          </cell>
          <cell r="K28" t="str">
            <v/>
          </cell>
          <cell r="L28" t="str">
            <v/>
          </cell>
          <cell r="M28" t="str">
            <v/>
          </cell>
          <cell r="N28">
            <v>185484.2</v>
          </cell>
          <cell r="O28">
            <v>168852.2</v>
          </cell>
        </row>
        <row r="29">
          <cell r="E29" t="str">
            <v>01.01</v>
          </cell>
          <cell r="F29" t="str">
            <v>PLANO DE NEGÓCIOS</v>
          </cell>
          <cell r="G29" t="str">
            <v/>
          </cell>
          <cell r="H29" t="str">
            <v/>
          </cell>
          <cell r="I29" t="str">
            <v/>
          </cell>
          <cell r="J29" t="str">
            <v/>
          </cell>
          <cell r="K29" t="str">
            <v/>
          </cell>
          <cell r="L29" t="str">
            <v/>
          </cell>
          <cell r="M29" t="str">
            <v/>
          </cell>
          <cell r="N29">
            <v>185484.2</v>
          </cell>
          <cell r="O29">
            <v>168852.2</v>
          </cell>
        </row>
        <row r="30">
          <cell r="E30" t="str">
            <v>01.01.01</v>
          </cell>
          <cell r="F30" t="str">
            <v>SERVIÇO DE DESENVOLVIMENTO DE  PLANO DE NEGÓCIOS E SUSTENTABILIDADE ECONÔMICA</v>
          </cell>
          <cell r="G30" t="str">
            <v>01.050.0985-5</v>
          </cell>
          <cell r="H30" t="str">
            <v>01.050.0985-F</v>
          </cell>
          <cell r="I30" t="str">
            <v>COMPOSIÇÃO</v>
          </cell>
          <cell r="J30" t="str">
            <v>UNID</v>
          </cell>
          <cell r="K30">
            <v>1</v>
          </cell>
          <cell r="L30">
            <v>185484.2</v>
          </cell>
          <cell r="M30">
            <v>168852.2</v>
          </cell>
          <cell r="N30">
            <v>185484.2</v>
          </cell>
          <cell r="O30">
            <v>168852.2</v>
          </cell>
        </row>
        <row r="31">
          <cell r="E31" t="str">
            <v>02</v>
          </cell>
          <cell r="F31" t="str">
            <v>SISTEMA DE CONTROLE E GERENCIAMENTO</v>
          </cell>
          <cell r="G31" t="str">
            <v/>
          </cell>
          <cell r="H31" t="str">
            <v/>
          </cell>
          <cell r="I31" t="str">
            <v/>
          </cell>
          <cell r="J31" t="str">
            <v/>
          </cell>
          <cell r="K31" t="str">
            <v/>
          </cell>
          <cell r="L31" t="str">
            <v/>
          </cell>
          <cell r="M31" t="str">
            <v/>
          </cell>
          <cell r="N31">
            <v>205114.68</v>
          </cell>
          <cell r="O31">
            <v>177732.34</v>
          </cell>
        </row>
        <row r="32">
          <cell r="E32" t="str">
            <v>02.01</v>
          </cell>
          <cell r="F32" t="str">
            <v>DESENVOLVIMENTO DE SISTEMA</v>
          </cell>
          <cell r="G32" t="str">
            <v/>
          </cell>
          <cell r="H32" t="str">
            <v/>
          </cell>
          <cell r="I32" t="str">
            <v/>
          </cell>
          <cell r="J32" t="str">
            <v/>
          </cell>
          <cell r="K32" t="str">
            <v/>
          </cell>
          <cell r="L32" t="str">
            <v/>
          </cell>
          <cell r="M32" t="str">
            <v/>
          </cell>
          <cell r="N32">
            <v>205114.68</v>
          </cell>
          <cell r="O32">
            <v>177732.34</v>
          </cell>
        </row>
        <row r="33">
          <cell r="E33" t="str">
            <v>02.01.01</v>
          </cell>
          <cell r="F33" t="str">
            <v>DESENVOLVIMENTO DE SISTEMA DE GERENCIMENTO E CONTROLE DE PRODUÇÃO DE MUDAS</v>
          </cell>
          <cell r="G33" t="str">
            <v>05.221.0901-5</v>
          </cell>
          <cell r="H33" t="str">
            <v>05.221.0901-F</v>
          </cell>
          <cell r="I33" t="str">
            <v>COMPOSIÇÃO</v>
          </cell>
          <cell r="J33" t="str">
            <v>UNID</v>
          </cell>
          <cell r="K33">
            <v>1</v>
          </cell>
          <cell r="L33">
            <v>205114.68</v>
          </cell>
          <cell r="M33">
            <v>177732.34</v>
          </cell>
          <cell r="N33">
            <v>205114.68</v>
          </cell>
          <cell r="O33">
            <v>177732.34</v>
          </cell>
        </row>
        <row r="34">
          <cell r="E34" t="str">
            <v>03</v>
          </cell>
          <cell r="F34" t="str">
            <v>MANUTENÇÃO DO SISTEMA DE CONTROLE E GERENCIAMENTO</v>
          </cell>
          <cell r="G34" t="str">
            <v/>
          </cell>
          <cell r="H34" t="str">
            <v/>
          </cell>
          <cell r="I34" t="str">
            <v/>
          </cell>
          <cell r="J34" t="str">
            <v/>
          </cell>
          <cell r="K34" t="str">
            <v/>
          </cell>
          <cell r="L34" t="str">
            <v/>
          </cell>
          <cell r="M34" t="str">
            <v/>
          </cell>
          <cell r="N34">
            <v>65904.959999999992</v>
          </cell>
          <cell r="O34">
            <v>57104.959999999999</v>
          </cell>
        </row>
        <row r="35">
          <cell r="E35" t="str">
            <v>03.01</v>
          </cell>
          <cell r="F35" t="str">
            <v>SERVIÇO DE MANUTENÇÃO DO SISTEMA - SOB DEMANDA</v>
          </cell>
          <cell r="G35" t="str">
            <v/>
          </cell>
          <cell r="H35" t="str">
            <v/>
          </cell>
          <cell r="I35" t="str">
            <v/>
          </cell>
          <cell r="J35" t="str">
            <v/>
          </cell>
          <cell r="K35" t="str">
            <v/>
          </cell>
          <cell r="L35" t="str">
            <v/>
          </cell>
          <cell r="M35" t="str">
            <v/>
          </cell>
          <cell r="N35">
            <v>65904.959999999992</v>
          </cell>
          <cell r="O35">
            <v>57104.959999999999</v>
          </cell>
        </row>
        <row r="36">
          <cell r="E36" t="str">
            <v>03.01.01</v>
          </cell>
          <cell r="F36" t="str">
            <v>MAO-DE-OBRA DE ANALISTA DE SISTEMA SENIOR, PARA SERVICOS DE CONSULTORIA, INCLUSIVE ENCARGOS SOCIAIS</v>
          </cell>
          <cell r="G36" t="str">
            <v>10994</v>
          </cell>
          <cell r="H36" t="str">
            <v>20012</v>
          </cell>
          <cell r="I36" t="str">
            <v>EMOP</v>
          </cell>
          <cell r="J36" t="str">
            <v>H</v>
          </cell>
          <cell r="K36">
            <v>352</v>
          </cell>
          <cell r="L36">
            <v>107.76</v>
          </cell>
          <cell r="M36">
            <v>93.37</v>
          </cell>
          <cell r="N36">
            <v>37931.519999999997</v>
          </cell>
          <cell r="O36">
            <v>32866.239999999998</v>
          </cell>
        </row>
        <row r="37">
          <cell r="E37" t="str">
            <v>03.01.02</v>
          </cell>
          <cell r="F37" t="str">
            <v>MAO-DE-OBRA DE PROGRAMADOR DE INFORMATICA SENIOR, PARA SERVICOS DE CONSULTORIA,INLUSIVE ENCARGOS SOCIAIS</v>
          </cell>
          <cell r="G37" t="str">
            <v>10991</v>
          </cell>
          <cell r="H37" t="str">
            <v>20121</v>
          </cell>
          <cell r="I37" t="str">
            <v>EMOP</v>
          </cell>
          <cell r="J37" t="str">
            <v>H</v>
          </cell>
          <cell r="K37">
            <v>352</v>
          </cell>
          <cell r="L37">
            <v>79.47</v>
          </cell>
          <cell r="M37">
            <v>68.86</v>
          </cell>
          <cell r="N37">
            <v>27973.439999999999</v>
          </cell>
          <cell r="O37">
            <v>24238.720000000001</v>
          </cell>
        </row>
        <row r="38">
          <cell r="E38" t="str">
            <v>04</v>
          </cell>
          <cell r="F38" t="str">
            <v>EQUIPE DE GERENCIAMENTO / ADMINISTRAÇÃO / APOIO / PRODUÇÃO</v>
          </cell>
          <cell r="G38" t="str">
            <v/>
          </cell>
          <cell r="H38" t="str">
            <v/>
          </cell>
          <cell r="I38" t="str">
            <v/>
          </cell>
          <cell r="J38" t="str">
            <v/>
          </cell>
          <cell r="K38" t="str">
            <v/>
          </cell>
          <cell r="L38" t="str">
            <v/>
          </cell>
          <cell r="M38" t="str">
            <v/>
          </cell>
          <cell r="N38">
            <v>26643480.479999997</v>
          </cell>
          <cell r="O38">
            <v>23242062.240000002</v>
          </cell>
        </row>
        <row r="39">
          <cell r="E39" t="str">
            <v>04.01</v>
          </cell>
          <cell r="F39" t="str">
            <v>EQUIPE DE GERENCIAMENTO</v>
          </cell>
          <cell r="G39" t="str">
            <v/>
          </cell>
          <cell r="H39" t="str">
            <v/>
          </cell>
          <cell r="I39" t="str">
            <v/>
          </cell>
          <cell r="J39" t="str">
            <v/>
          </cell>
          <cell r="K39" t="str">
            <v/>
          </cell>
          <cell r="L39" t="str">
            <v/>
          </cell>
          <cell r="M39" t="str">
            <v/>
          </cell>
          <cell r="N39">
            <v>10396371.359999999</v>
          </cell>
          <cell r="O39">
            <v>9164146.0800000001</v>
          </cell>
        </row>
        <row r="40">
          <cell r="E40" t="str">
            <v>04.01.01</v>
          </cell>
          <cell r="F40" t="str">
            <v>MAO-DE-OBRA DE ENGENHEIRO OU ARQUITETO COORDENADOR GERAL DEPROJETOS OU SUPERVISOR DE OBRAS,INCLUSIVE ENCARGOS SOCIAIS</v>
          </cell>
          <cell r="G40" t="str">
            <v>05.105.0132-0</v>
          </cell>
          <cell r="H40" t="str">
            <v>05.105.0132-A</v>
          </cell>
          <cell r="I40" t="str">
            <v>EMOP</v>
          </cell>
          <cell r="J40" t="str">
            <v>MES</v>
          </cell>
          <cell r="K40">
            <v>48</v>
          </cell>
          <cell r="L40">
            <v>48785.440000000002</v>
          </cell>
          <cell r="M40">
            <v>42273.440000000002</v>
          </cell>
          <cell r="N40">
            <v>2341701.12</v>
          </cell>
          <cell r="O40">
            <v>2029125.12</v>
          </cell>
        </row>
        <row r="41">
          <cell r="E41" t="str">
            <v>04.01.02</v>
          </cell>
          <cell r="F41" t="str">
            <v>MAO-DE-OBRA DE ENGENHEIRO OU ARQUITETO JR.,INCLUSIVE ENCARGOS SOCIAIS</v>
          </cell>
          <cell r="G41" t="str">
            <v>05.105.0130-0</v>
          </cell>
          <cell r="H41" t="str">
            <v>05.105.0130-A</v>
          </cell>
          <cell r="I41" t="str">
            <v>EMOP</v>
          </cell>
          <cell r="J41" t="str">
            <v>MES</v>
          </cell>
          <cell r="K41">
            <v>240</v>
          </cell>
          <cell r="L41">
            <v>21211.52</v>
          </cell>
          <cell r="M41">
            <v>18379.68</v>
          </cell>
          <cell r="N41">
            <v>5090764.7999999998</v>
          </cell>
          <cell r="O41">
            <v>4411123.2</v>
          </cell>
        </row>
        <row r="42">
          <cell r="E42" t="str">
            <v>04.01.03</v>
          </cell>
          <cell r="F42" t="str">
            <v>MAO-DE-OBRA DE BIOLOGO PLENO,PARA SERVICOS DE CONSULTORIA DEENGENHARIA E ARQUITETURA,INCLUSIVE ENCARGOS SOCIAIS</v>
          </cell>
          <cell r="G42" t="str">
            <v>01.050.0701-0</v>
          </cell>
          <cell r="H42" t="str">
            <v>01.050.0701-A</v>
          </cell>
          <cell r="I42" t="str">
            <v>EMOP</v>
          </cell>
          <cell r="J42" t="str">
            <v>MES</v>
          </cell>
          <cell r="K42">
            <v>48</v>
          </cell>
          <cell r="L42">
            <v>24455.200000000001</v>
          </cell>
          <cell r="M42">
            <v>21190.400000000001</v>
          </cell>
          <cell r="N42">
            <v>1173849.6000000001</v>
          </cell>
          <cell r="O42">
            <v>1017139.2</v>
          </cell>
        </row>
        <row r="43">
          <cell r="E43" t="str">
            <v>04.01.04</v>
          </cell>
          <cell r="F43" t="str">
            <v>MAO-DE-OBRA PARA LABORATORISTA "A",INCLUSIVE ENCARGOS SOCIAIS</v>
          </cell>
          <cell r="G43" t="str">
            <v>05.105.0147-0</v>
          </cell>
          <cell r="H43" t="str">
            <v>05.105.0147-A</v>
          </cell>
          <cell r="I43" t="str">
            <v>EMOP</v>
          </cell>
          <cell r="J43" t="str">
            <v>MES</v>
          </cell>
          <cell r="K43">
            <v>96</v>
          </cell>
          <cell r="L43">
            <v>6501.44</v>
          </cell>
          <cell r="M43">
            <v>5633.76</v>
          </cell>
          <cell r="N43">
            <v>624138.23999999999</v>
          </cell>
          <cell r="O43">
            <v>540840.95999999996</v>
          </cell>
        </row>
        <row r="44">
          <cell r="E44" t="str">
            <v>04.01.05</v>
          </cell>
          <cell r="F44" t="str">
            <v>VEICULO DE PASSEIO,5 PASSAGEIROS,MOTOR BICOMBUSTIVEL (GASOLINA E ALCOOL) DE 1,0 LITRO,EXCLUSIVE MOTORISTA</v>
          </cell>
          <cell r="G44" t="str">
            <v>19.004.0250-0</v>
          </cell>
          <cell r="H44" t="str">
            <v>19.004.0250-A</v>
          </cell>
          <cell r="I44" t="str">
            <v>EMOP</v>
          </cell>
          <cell r="J44" t="str">
            <v>MES</v>
          </cell>
          <cell r="K44">
            <v>240</v>
          </cell>
          <cell r="L44">
            <v>4857.99</v>
          </cell>
          <cell r="M44">
            <v>4857.99</v>
          </cell>
          <cell r="N44">
            <v>1165917.6000000001</v>
          </cell>
          <cell r="O44">
            <v>1165917.6000000001</v>
          </cell>
        </row>
        <row r="45">
          <cell r="E45" t="str">
            <v>04.02</v>
          </cell>
          <cell r="F45" t="str">
            <v>EQUIPE ADMINISTRATIVA</v>
          </cell>
          <cell r="G45" t="str">
            <v/>
          </cell>
          <cell r="H45" t="str">
            <v/>
          </cell>
          <cell r="I45" t="str">
            <v/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1034035.2</v>
          </cell>
          <cell r="O45">
            <v>895910.40000000002</v>
          </cell>
        </row>
        <row r="46">
          <cell r="E46" t="str">
            <v>04.02.01</v>
          </cell>
          <cell r="F46" t="str">
            <v>MAO-DE-OBRA DE AUXILIAR DE ESCRITORIO,INCLUSIVE ENCARGOS SOCIAIS</v>
          </cell>
          <cell r="G46" t="str">
            <v>05.105.0139-0</v>
          </cell>
          <cell r="H46" t="str">
            <v>05.105.0139-A</v>
          </cell>
          <cell r="I46" t="str">
            <v>EMOP</v>
          </cell>
          <cell r="J46" t="str">
            <v>MES</v>
          </cell>
          <cell r="K46">
            <v>240</v>
          </cell>
          <cell r="L46">
            <v>4308.4799999999996</v>
          </cell>
          <cell r="M46">
            <v>3732.96</v>
          </cell>
          <cell r="N46">
            <v>1034035.2</v>
          </cell>
          <cell r="O46">
            <v>895910.40000000002</v>
          </cell>
        </row>
        <row r="47">
          <cell r="E47" t="str">
            <v>04.03</v>
          </cell>
          <cell r="F47" t="str">
            <v>EQUIPE DE PRODUÇÃO DE SEMENTES</v>
          </cell>
          <cell r="G47" t="str">
            <v/>
          </cell>
          <cell r="H47" t="str">
            <v/>
          </cell>
          <cell r="I47" t="str">
            <v/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15213073.92</v>
          </cell>
          <cell r="O47">
            <v>13182005.76</v>
          </cell>
        </row>
        <row r="48">
          <cell r="E48" t="str">
            <v>04.03.01</v>
          </cell>
          <cell r="F48" t="str">
            <v>MAO-DE-OBRA DE JARDINEIRO,INCLUSIVE ENCARGOS SOCIAIS</v>
          </cell>
          <cell r="G48" t="str">
            <v>05.105.0119-0</v>
          </cell>
          <cell r="H48" t="str">
            <v>05.105.0119-A</v>
          </cell>
          <cell r="I48" t="str">
            <v>EMOP</v>
          </cell>
          <cell r="J48" t="str">
            <v>MES</v>
          </cell>
          <cell r="K48">
            <v>1056</v>
          </cell>
          <cell r="L48">
            <v>4664</v>
          </cell>
          <cell r="M48">
            <v>4040.96</v>
          </cell>
          <cell r="N48">
            <v>4925184</v>
          </cell>
          <cell r="O48">
            <v>4267253.7599999998</v>
          </cell>
        </row>
        <row r="49">
          <cell r="E49" t="str">
            <v>04.03.02</v>
          </cell>
          <cell r="F49" t="str">
            <v>MAO-DE-OBRA DE SERVENTE,INCLUSIVE ENCARGOS SOCIAIS</v>
          </cell>
          <cell r="G49" t="str">
            <v>05.105.0114-0</v>
          </cell>
          <cell r="H49" t="str">
            <v>05.105.0114-A</v>
          </cell>
          <cell r="I49" t="str">
            <v>EMOP</v>
          </cell>
          <cell r="J49" t="str">
            <v>MES</v>
          </cell>
          <cell r="K49">
            <v>3024</v>
          </cell>
          <cell r="L49">
            <v>3402.08</v>
          </cell>
          <cell r="M49">
            <v>2948</v>
          </cell>
          <cell r="N49">
            <v>10287889.92</v>
          </cell>
          <cell r="O49">
            <v>8914752</v>
          </cell>
        </row>
        <row r="50">
          <cell r="E50" t="str">
            <v>05</v>
          </cell>
          <cell r="F50" t="str">
            <v>ENCARGOS COMPLEMENTARES</v>
          </cell>
          <cell r="G50" t="str">
            <v/>
          </cell>
          <cell r="H50" t="str">
            <v/>
          </cell>
          <cell r="I50" t="str">
            <v/>
          </cell>
          <cell r="J50" t="str">
            <v/>
          </cell>
          <cell r="K50" t="str">
            <v/>
          </cell>
          <cell r="L50" t="str">
            <v/>
          </cell>
          <cell r="M50" t="str">
            <v/>
          </cell>
          <cell r="N50">
            <v>3310243.2</v>
          </cell>
          <cell r="O50">
            <v>3310243.2</v>
          </cell>
        </row>
        <row r="51">
          <cell r="E51" t="str">
            <v>05.01</v>
          </cell>
          <cell r="F51" t="str">
            <v>ENCARGOS COMPLEMENTARES</v>
          </cell>
          <cell r="G51" t="str">
            <v/>
          </cell>
          <cell r="H51" t="str">
            <v/>
          </cell>
          <cell r="I51" t="str">
            <v/>
          </cell>
          <cell r="J51" t="str">
            <v/>
          </cell>
          <cell r="K51" t="str">
            <v/>
          </cell>
          <cell r="L51" t="str">
            <v/>
          </cell>
          <cell r="M51" t="str">
            <v/>
          </cell>
          <cell r="N51">
            <v>3310243.2</v>
          </cell>
          <cell r="O51">
            <v>3310243.2</v>
          </cell>
        </row>
        <row r="52">
          <cell r="E52" t="str">
            <v>05.01.01</v>
          </cell>
          <cell r="F52" t="str">
            <v>VALE TRANSPORTE, CONSIDERANDO PASSAGEM IDA E VOLTA</v>
          </cell>
          <cell r="G52" t="str">
            <v>05.100.0026-0</v>
          </cell>
          <cell r="H52" t="str">
            <v>05.100.0026-A</v>
          </cell>
          <cell r="I52" t="str">
            <v>EMOP</v>
          </cell>
          <cell r="J52" t="str">
            <v>UN</v>
          </cell>
          <cell r="K52">
            <v>95040</v>
          </cell>
          <cell r="L52">
            <v>7.33</v>
          </cell>
          <cell r="M52">
            <v>7.33</v>
          </cell>
          <cell r="N52">
            <v>696643.2</v>
          </cell>
          <cell r="O52">
            <v>696643.2</v>
          </cell>
        </row>
        <row r="53">
          <cell r="E53" t="str">
            <v>05.01.02</v>
          </cell>
          <cell r="F53" t="str">
            <v>CAFE DA MANHA, CONFORME CONVENCAO DO TRABALHO PARA CONSTRUCAO CIVIL E CONDICOES HIGIENICAS E SANITARIAS ADEQUADAS</v>
          </cell>
          <cell r="G53" t="str">
            <v>05.100.0020-0</v>
          </cell>
          <cell r="H53" t="str">
            <v>05.100.0020-A</v>
          </cell>
          <cell r="I53" t="str">
            <v>EMOP</v>
          </cell>
          <cell r="J53" t="str">
            <v>UN</v>
          </cell>
          <cell r="K53">
            <v>95040</v>
          </cell>
          <cell r="L53">
            <v>9.5</v>
          </cell>
          <cell r="M53">
            <v>9.5</v>
          </cell>
          <cell r="N53">
            <v>902880</v>
          </cell>
          <cell r="O53">
            <v>902880</v>
          </cell>
        </row>
        <row r="54">
          <cell r="E54" t="str">
            <v>05.01.03</v>
          </cell>
          <cell r="F54" t="str">
            <v>REFEICAO CONFORME CONVENCAO DO TRABALHO PARA CONSTRUCAO CIVIL E CONDICOES HIGIENICAS E SANITARIAS ADEQUADAS</v>
          </cell>
          <cell r="G54" t="str">
            <v>05.100.0022-0</v>
          </cell>
          <cell r="H54" t="str">
            <v>05.100.0022-A</v>
          </cell>
          <cell r="I54" t="str">
            <v>EMOP</v>
          </cell>
          <cell r="J54" t="str">
            <v>UN</v>
          </cell>
          <cell r="K54">
            <v>95040</v>
          </cell>
          <cell r="L54">
            <v>18</v>
          </cell>
          <cell r="M54">
            <v>18</v>
          </cell>
          <cell r="N54">
            <v>1710720</v>
          </cell>
          <cell r="O54">
            <v>1710720</v>
          </cell>
        </row>
        <row r="55">
          <cell r="E55" t="str">
            <v>06</v>
          </cell>
          <cell r="F55" t="str">
            <v>SERVIÇO DE TRANSPORTE DE MUDAS</v>
          </cell>
          <cell r="G55" t="str">
            <v/>
          </cell>
          <cell r="H55" t="str">
            <v/>
          </cell>
          <cell r="I55" t="str">
            <v/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>
            <v>205550.4</v>
          </cell>
          <cell r="O55">
            <v>195117.12</v>
          </cell>
        </row>
        <row r="56">
          <cell r="E56" t="str">
            <v>06.01</v>
          </cell>
          <cell r="F56" t="str">
            <v>LOCAÇÃO DE EQUIPAMENTOS</v>
          </cell>
          <cell r="G56" t="str">
            <v/>
          </cell>
          <cell r="H56" t="str">
            <v/>
          </cell>
          <cell r="I56" t="str">
            <v/>
          </cell>
          <cell r="J56" t="str">
            <v/>
          </cell>
          <cell r="K56" t="str">
            <v/>
          </cell>
          <cell r="L56" t="str">
            <v/>
          </cell>
          <cell r="M56" t="str">
            <v/>
          </cell>
          <cell r="N56">
            <v>205550.4</v>
          </cell>
          <cell r="O56">
            <v>195117.12</v>
          </cell>
        </row>
        <row r="57">
          <cell r="E57" t="str">
            <v>06.01.01</v>
          </cell>
          <cell r="F57" t="str">
            <v>Caminhão baú para transporte de espécies vegetais, com capacidade de 3,5t, com motorista, material de operação, material de manutenção e licenciamento, com as seguintes especificações mínimas: motor diesel de 141CV, revestimento interno em placa de eucatex, isolamento do teto em isopor e estrutura de aço interna para adaptação de prateleiras.  Custo mensal.</v>
          </cell>
          <cell r="G57" t="str">
            <v>EQ 05.05.0250 (B)</v>
          </cell>
          <cell r="H57" t="str">
            <v>EQ 04.05.0250 (B)</v>
          </cell>
          <cell r="I57" t="str">
            <v>SCO</v>
          </cell>
          <cell r="J57" t="str">
            <v>un.mês</v>
          </cell>
          <cell r="K57">
            <v>24</v>
          </cell>
          <cell r="L57">
            <v>8564.6</v>
          </cell>
          <cell r="M57">
            <v>8129.88</v>
          </cell>
          <cell r="N57">
            <v>205550.4</v>
          </cell>
          <cell r="O57">
            <v>195117.12</v>
          </cell>
        </row>
        <row r="58">
          <cell r="E58" t="str">
            <v>07</v>
          </cell>
          <cell r="F58" t="str">
            <v>SERVIÇOS DE MANUTENÇÃO PREVENTIVA E CORRETIVA DE EQUIPAMENTOS</v>
          </cell>
          <cell r="G58" t="str">
            <v/>
          </cell>
          <cell r="H58" t="str">
            <v/>
          </cell>
          <cell r="I58" t="str">
            <v/>
          </cell>
          <cell r="J58" t="str">
            <v/>
          </cell>
          <cell r="K58" t="str">
            <v/>
          </cell>
          <cell r="L58" t="str">
            <v/>
          </cell>
          <cell r="M58" t="str">
            <v/>
          </cell>
          <cell r="N58">
            <v>418238.48</v>
          </cell>
          <cell r="O58">
            <v>494740.3</v>
          </cell>
        </row>
        <row r="59">
          <cell r="E59" t="str">
            <v>07.01</v>
          </cell>
          <cell r="F59" t="str">
            <v>SERVIÇO DE MANUTENÇÃO DE EQUIPAMENTOS DIVERSOS</v>
          </cell>
          <cell r="G59" t="str">
            <v/>
          </cell>
          <cell r="H59" t="str">
            <v/>
          </cell>
          <cell r="I59" t="str">
            <v/>
          </cell>
          <cell r="J59" t="str">
            <v/>
          </cell>
          <cell r="K59" t="str">
            <v/>
          </cell>
          <cell r="L59" t="str">
            <v/>
          </cell>
          <cell r="M59" t="str">
            <v/>
          </cell>
          <cell r="N59">
            <v>348714.23999999999</v>
          </cell>
          <cell r="O59">
            <v>348714.23999999999</v>
          </cell>
        </row>
        <row r="60">
          <cell r="E60" t="str">
            <v>07.01.01</v>
          </cell>
          <cell r="F60" t="str">
            <v>SERVIÇO DE MANUTENÇÃO PREVENTIVA E CORRETIVA DE EQUIPAMENTOS, SOB DEMANDA, CONSIDERANDO A QUOTA DE DEPRECIAÇÃO ANUAL DE 15% AO ANO SOBRE O VALOR DOS EQUIPAMENTOS, CONFORME INSTRUÇÃO NORMATIVA SRF Nº 162 DE 31 DE 1998</v>
          </cell>
          <cell r="G60" t="str">
            <v>05.125.0901-5</v>
          </cell>
          <cell r="H60" t="str">
            <v>05.125.0901-F</v>
          </cell>
          <cell r="I60" t="str">
            <v>COMPOSIÇÃO</v>
          </cell>
          <cell r="J60" t="str">
            <v>MÊS</v>
          </cell>
          <cell r="K60">
            <v>48</v>
          </cell>
          <cell r="L60">
            <v>7264.88</v>
          </cell>
          <cell r="M60">
            <v>7264.88</v>
          </cell>
          <cell r="N60">
            <v>348714.23999999999</v>
          </cell>
          <cell r="O60">
            <v>348714.23999999999</v>
          </cell>
        </row>
        <row r="61">
          <cell r="E61" t="str">
            <v>07.02</v>
          </cell>
          <cell r="F61" t="str">
            <v>SERVIÇO DE MANUTENÇÃO DE GERADORES, SOB DEMANDA</v>
          </cell>
          <cell r="G61" t="str">
            <v/>
          </cell>
          <cell r="H61" t="str">
            <v/>
          </cell>
          <cell r="I61" t="str">
            <v/>
          </cell>
          <cell r="J61" t="str">
            <v/>
          </cell>
          <cell r="K61" t="str">
            <v/>
          </cell>
          <cell r="L61" t="str">
            <v/>
          </cell>
          <cell r="M61" t="str">
            <v/>
          </cell>
          <cell r="N61">
            <v>69524.240000000005</v>
          </cell>
          <cell r="O61">
            <v>146026.06</v>
          </cell>
        </row>
        <row r="62">
          <cell r="E62" t="str">
            <v>07.02.01</v>
          </cell>
          <cell r="F62" t="str">
            <v>MAO-DE-OBRA DE ELETRICISTA DE CONSTRUCAOCIVIL, INCLUSIVE ENCARGOS SOCIAIS</v>
          </cell>
          <cell r="G62" t="str">
            <v>01983</v>
          </cell>
          <cell r="H62" t="str">
            <v>20060</v>
          </cell>
          <cell r="I62" t="str">
            <v>EMOP</v>
          </cell>
          <cell r="J62" t="str">
            <v>H</v>
          </cell>
          <cell r="K62">
            <v>528</v>
          </cell>
          <cell r="L62">
            <v>26.73</v>
          </cell>
          <cell r="M62">
            <v>23.16</v>
          </cell>
          <cell r="N62">
            <v>14113.44</v>
          </cell>
          <cell r="O62">
            <v>12228.48</v>
          </cell>
        </row>
        <row r="63">
          <cell r="E63" t="str">
            <v>07.02.02</v>
          </cell>
          <cell r="F63" t="str">
            <v>MAO-DE-OBRA DE AUXILIAR DE MECANICO, INCLUSIVE ENCARGOS SOCIAIS</v>
          </cell>
          <cell r="G63" t="str">
            <v>01972</v>
          </cell>
          <cell r="H63" t="str">
            <v>20031</v>
          </cell>
          <cell r="I63" t="str">
            <v>EMOP</v>
          </cell>
          <cell r="J63" t="str">
            <v>H</v>
          </cell>
          <cell r="K63">
            <v>528</v>
          </cell>
          <cell r="L63">
            <v>20.37</v>
          </cell>
          <cell r="M63">
            <v>17.649999999999999</v>
          </cell>
          <cell r="N63">
            <v>10755.36</v>
          </cell>
          <cell r="O63">
            <v>9319.2000000000007</v>
          </cell>
        </row>
        <row r="64">
          <cell r="E64" t="str">
            <v>07.02.03</v>
          </cell>
          <cell r="F64" t="str">
            <v>MAO-DE-OBRA DE MECANICO DE CAMINHAO E TRATOR, INCLUSIVE ENCARGOS SOCIAIS</v>
          </cell>
          <cell r="G64" t="str">
            <v>01973</v>
          </cell>
          <cell r="H64" t="str">
            <v>20096</v>
          </cell>
          <cell r="I64" t="str">
            <v>EMOP</v>
          </cell>
          <cell r="J64" t="str">
            <v>H</v>
          </cell>
          <cell r="K64">
            <v>528</v>
          </cell>
          <cell r="L64">
            <v>30.02</v>
          </cell>
          <cell r="M64">
            <v>26.01</v>
          </cell>
          <cell r="N64">
            <v>15850.56</v>
          </cell>
          <cell r="O64">
            <v>13733.28</v>
          </cell>
        </row>
        <row r="65">
          <cell r="E65" t="str">
            <v>07.02.04</v>
          </cell>
          <cell r="F65" t="str">
            <v>OLEO DIESEL COMBUSTIVEL COMUM, NA BOMBA</v>
          </cell>
          <cell r="G65" t="str">
            <v>00218</v>
          </cell>
          <cell r="H65" t="str">
            <v>20096</v>
          </cell>
          <cell r="I65" t="str">
            <v>EMOP</v>
          </cell>
          <cell r="J65" t="str">
            <v>L</v>
          </cell>
          <cell r="K65">
            <v>4065.6</v>
          </cell>
          <cell r="L65">
            <v>5.89</v>
          </cell>
          <cell r="M65">
            <v>26.01</v>
          </cell>
          <cell r="N65">
            <v>23946.38</v>
          </cell>
          <cell r="O65">
            <v>105746.25</v>
          </cell>
        </row>
        <row r="66">
          <cell r="E66" t="str">
            <v>07.02.05</v>
          </cell>
          <cell r="F66" t="str">
            <v>OLEO LUBRIFICANTE MINERAL MULTIVISCOSO,CLASSIFICACAO API CG-4, GRAU SAE 20W-40</v>
          </cell>
          <cell r="G66" t="str">
            <v>00220</v>
          </cell>
          <cell r="H66" t="str">
            <v>20096</v>
          </cell>
          <cell r="I66" t="str">
            <v>EMOP</v>
          </cell>
          <cell r="J66" t="str">
            <v>L</v>
          </cell>
          <cell r="K66">
            <v>166.32</v>
          </cell>
          <cell r="L66">
            <v>27.56</v>
          </cell>
          <cell r="M66">
            <v>26.01</v>
          </cell>
          <cell r="N66">
            <v>4583.7700000000004</v>
          </cell>
          <cell r="O66">
            <v>4325.9799999999996</v>
          </cell>
        </row>
        <row r="67">
          <cell r="E67" t="str">
            <v>07.02.06</v>
          </cell>
          <cell r="F67" t="str">
            <v>GRAXA COMUM P/LUBRIFICACAO DE CHASSIS, EM TAMBORES DE 170KG</v>
          </cell>
          <cell r="G67" t="str">
            <v>00222</v>
          </cell>
          <cell r="H67" t="str">
            <v>20096</v>
          </cell>
          <cell r="I67" t="str">
            <v>EMOP</v>
          </cell>
          <cell r="J67" t="str">
            <v>KG</v>
          </cell>
          <cell r="K67">
            <v>25.87</v>
          </cell>
          <cell r="L67">
            <v>10.62</v>
          </cell>
          <cell r="M67">
            <v>26.01</v>
          </cell>
          <cell r="N67">
            <v>274.73</v>
          </cell>
          <cell r="O67">
            <v>672.87</v>
          </cell>
        </row>
        <row r="68">
          <cell r="E68" t="str">
            <v>08</v>
          </cell>
          <cell r="F68" t="str">
            <v>FORNECIMENTO DE MATERIAIS E EQUIPAMENTOS</v>
          </cell>
          <cell r="G68" t="str">
            <v/>
          </cell>
          <cell r="H68" t="str">
            <v/>
          </cell>
          <cell r="I68" t="str">
            <v/>
          </cell>
          <cell r="J68" t="str">
            <v/>
          </cell>
          <cell r="K68" t="str">
            <v/>
          </cell>
          <cell r="L68" t="str">
            <v/>
          </cell>
          <cell r="M68" t="str">
            <v/>
          </cell>
          <cell r="N68">
            <v>4112956.94</v>
          </cell>
          <cell r="O68">
            <v>4112956.94</v>
          </cell>
        </row>
        <row r="69">
          <cell r="E69" t="str">
            <v>08.01</v>
          </cell>
          <cell r="F69" t="str">
            <v>FORNECIMENTO DE EQUIPAMENTOS</v>
          </cell>
          <cell r="G69" t="str">
            <v/>
          </cell>
          <cell r="H69" t="str">
            <v/>
          </cell>
          <cell r="I69" t="str">
            <v/>
          </cell>
          <cell r="J69" t="str">
            <v/>
          </cell>
          <cell r="K69" t="str">
            <v/>
          </cell>
          <cell r="L69" t="str">
            <v/>
          </cell>
          <cell r="M69" t="str">
            <v/>
          </cell>
          <cell r="N69">
            <v>682943.39</v>
          </cell>
          <cell r="O69">
            <v>682943.39</v>
          </cell>
        </row>
        <row r="70">
          <cell r="E70" t="str">
            <v>08.01.01</v>
          </cell>
          <cell r="F70" t="str">
            <v>VALOR BASICO FORNECIMENTO DE MAQUINAS E EQUIPAMENTOS</v>
          </cell>
          <cell r="G70" t="str">
            <v>06158</v>
          </cell>
          <cell r="H70" t="str">
            <v>06158</v>
          </cell>
          <cell r="I70" t="str">
            <v>EMOP</v>
          </cell>
          <cell r="J70" t="str">
            <v>UN</v>
          </cell>
          <cell r="K70">
            <v>18363.63</v>
          </cell>
          <cell r="L70">
            <v>37.19</v>
          </cell>
          <cell r="M70">
            <v>37.19</v>
          </cell>
          <cell r="N70">
            <v>682943.39</v>
          </cell>
          <cell r="O70">
            <v>682943.39</v>
          </cell>
        </row>
        <row r="71">
          <cell r="E71" t="str">
            <v>08.02</v>
          </cell>
          <cell r="F71" t="str">
            <v>FORNECIMENTO DE EQUIPAMENTOS</v>
          </cell>
          <cell r="G71" t="str">
            <v/>
          </cell>
          <cell r="H71" t="str">
            <v/>
          </cell>
          <cell r="I71" t="str">
            <v/>
          </cell>
          <cell r="J71" t="str">
            <v/>
          </cell>
          <cell r="K71" t="str">
            <v/>
          </cell>
          <cell r="L71" t="str">
            <v/>
          </cell>
          <cell r="M71" t="str">
            <v/>
          </cell>
          <cell r="N71">
            <v>3430013.55</v>
          </cell>
          <cell r="O71">
            <v>3430013.55</v>
          </cell>
        </row>
        <row r="72">
          <cell r="E72" t="str">
            <v>08.02.01</v>
          </cell>
          <cell r="F72" t="str">
            <v>VALOR P/CUSTO DE MATERIA PRIMA NACIONAL</v>
          </cell>
          <cell r="G72" t="str">
            <v>01667</v>
          </cell>
          <cell r="H72" t="str">
            <v>01667</v>
          </cell>
          <cell r="I72" t="str">
            <v>EMOP</v>
          </cell>
          <cell r="J72" t="str">
            <v>UN</v>
          </cell>
          <cell r="K72">
            <v>3118.92</v>
          </cell>
          <cell r="L72">
            <v>1099.7439999999999</v>
          </cell>
          <cell r="M72">
            <v>1099.7439999999999</v>
          </cell>
          <cell r="N72">
            <v>3430013.55</v>
          </cell>
          <cell r="O72">
            <v>3430013.55</v>
          </cell>
        </row>
        <row r="73">
          <cell r="E73" t="str">
            <v>Total Geral</v>
          </cell>
          <cell r="F73" t="str">
            <v/>
          </cell>
          <cell r="G73" t="str">
            <v/>
          </cell>
          <cell r="H73" t="str">
            <v/>
          </cell>
          <cell r="I73" t="str">
            <v/>
          </cell>
          <cell r="J73" t="str">
            <v/>
          </cell>
          <cell r="K73" t="str">
            <v/>
          </cell>
          <cell r="L73" t="str">
            <v/>
          </cell>
          <cell r="M73" t="str">
            <v/>
          </cell>
          <cell r="N73">
            <v>35146973.340000004</v>
          </cell>
          <cell r="O73">
            <v>31758809.300000008</v>
          </cell>
        </row>
        <row r="74">
          <cell r="E74" t="str">
            <v/>
          </cell>
          <cell r="F74" t="str">
            <v/>
          </cell>
          <cell r="G74" t="str">
            <v/>
          </cell>
          <cell r="H74" t="str">
            <v/>
          </cell>
          <cell r="I74" t="str">
            <v/>
          </cell>
          <cell r="J74" t="str">
            <v/>
          </cell>
          <cell r="K74" t="str">
            <v/>
          </cell>
          <cell r="L74" t="str">
            <v/>
          </cell>
          <cell r="M74" t="str">
            <v/>
          </cell>
          <cell r="N74" t="e">
            <v>#N/A</v>
          </cell>
          <cell r="O74" t="e">
            <v>#N/A</v>
          </cell>
        </row>
        <row r="75">
          <cell r="E75" t="str">
            <v/>
          </cell>
          <cell r="F75" t="str">
            <v/>
          </cell>
          <cell r="G75" t="str">
            <v/>
          </cell>
          <cell r="H75" t="str">
            <v/>
          </cell>
          <cell r="I75" t="str">
            <v/>
          </cell>
          <cell r="J75" t="str">
            <v/>
          </cell>
          <cell r="K75" t="str">
            <v/>
          </cell>
          <cell r="L75" t="str">
            <v/>
          </cell>
          <cell r="M75" t="str">
            <v/>
          </cell>
          <cell r="N75" t="e">
            <v>#N/A</v>
          </cell>
          <cell r="O75" t="e">
            <v>#N/A</v>
          </cell>
        </row>
        <row r="76">
          <cell r="E76" t="str">
            <v/>
          </cell>
          <cell r="F76" t="str">
            <v/>
          </cell>
          <cell r="G76" t="str">
            <v/>
          </cell>
          <cell r="H76" t="str">
            <v/>
          </cell>
          <cell r="I76" t="str">
            <v/>
          </cell>
          <cell r="J76" t="str">
            <v/>
          </cell>
          <cell r="K76" t="str">
            <v/>
          </cell>
          <cell r="L76" t="str">
            <v/>
          </cell>
          <cell r="M76" t="str">
            <v/>
          </cell>
          <cell r="N76" t="e">
            <v>#N/A</v>
          </cell>
          <cell r="O76" t="e">
            <v>#N/A</v>
          </cell>
        </row>
      </sheetData>
      <sheetData sheetId="10">
        <row r="14">
          <cell r="F14" t="str">
            <v>PROJETO SEMEANDO O FUTURO: PRODUÇÃO DE SEMENTES - DIRBAPE / GERSEF</v>
          </cell>
        </row>
        <row r="17">
          <cell r="W17" t="str">
            <v>I0 = 05/2024</v>
          </cell>
        </row>
        <row r="18">
          <cell r="B18" t="str">
            <v>nivel</v>
          </cell>
        </row>
        <row r="19">
          <cell r="B19">
            <v>2</v>
          </cell>
        </row>
        <row r="20">
          <cell r="B20">
            <v>5</v>
          </cell>
        </row>
        <row r="21">
          <cell r="B21">
            <v>8</v>
          </cell>
        </row>
        <row r="26">
          <cell r="B26">
            <v>0</v>
          </cell>
        </row>
        <row r="27">
          <cell r="B27">
            <v>2</v>
          </cell>
        </row>
        <row r="28">
          <cell r="B28">
            <v>5</v>
          </cell>
        </row>
        <row r="29">
          <cell r="B29">
            <v>8</v>
          </cell>
        </row>
        <row r="34">
          <cell r="B34">
            <v>0</v>
          </cell>
        </row>
        <row r="35">
          <cell r="B35">
            <v>2</v>
          </cell>
        </row>
        <row r="36">
          <cell r="B36">
            <v>5</v>
          </cell>
        </row>
        <row r="37">
          <cell r="B37">
            <v>8</v>
          </cell>
        </row>
        <row r="42">
          <cell r="B42">
            <v>8</v>
          </cell>
        </row>
        <row r="47">
          <cell r="B47">
            <v>0</v>
          </cell>
        </row>
        <row r="48">
          <cell r="B48">
            <v>2</v>
          </cell>
        </row>
        <row r="49">
          <cell r="B49">
            <v>5</v>
          </cell>
        </row>
        <row r="50">
          <cell r="B50">
            <v>8</v>
          </cell>
        </row>
        <row r="55">
          <cell r="B55">
            <v>8</v>
          </cell>
        </row>
        <row r="60">
          <cell r="B60">
            <v>8</v>
          </cell>
        </row>
        <row r="65">
          <cell r="B65">
            <v>8</v>
          </cell>
        </row>
        <row r="70">
          <cell r="B70">
            <v>8</v>
          </cell>
        </row>
        <row r="71">
          <cell r="B71">
            <v>0</v>
          </cell>
        </row>
        <row r="72">
          <cell r="B72">
            <v>0</v>
          </cell>
        </row>
        <row r="73">
          <cell r="B73">
            <v>0</v>
          </cell>
        </row>
        <row r="75">
          <cell r="B75">
            <v>5</v>
          </cell>
        </row>
        <row r="76">
          <cell r="B76">
            <v>8</v>
          </cell>
        </row>
        <row r="77">
          <cell r="B77">
            <v>0</v>
          </cell>
        </row>
        <row r="78">
          <cell r="B78">
            <v>0</v>
          </cell>
        </row>
        <row r="79">
          <cell r="B79">
            <v>0</v>
          </cell>
        </row>
        <row r="80">
          <cell r="B80">
            <v>0</v>
          </cell>
        </row>
        <row r="81">
          <cell r="B81">
            <v>5</v>
          </cell>
        </row>
        <row r="82">
          <cell r="B82">
            <v>8</v>
          </cell>
        </row>
        <row r="83">
          <cell r="B83">
            <v>0</v>
          </cell>
        </row>
        <row r="84">
          <cell r="B84">
            <v>0</v>
          </cell>
        </row>
        <row r="85">
          <cell r="B85">
            <v>0</v>
          </cell>
        </row>
        <row r="86">
          <cell r="B86">
            <v>0</v>
          </cell>
        </row>
        <row r="87">
          <cell r="B87">
            <v>8</v>
          </cell>
        </row>
        <row r="88">
          <cell r="B88">
            <v>0</v>
          </cell>
        </row>
        <row r="89">
          <cell r="B89">
            <v>0</v>
          </cell>
        </row>
        <row r="90">
          <cell r="B90">
            <v>0</v>
          </cell>
        </row>
        <row r="91">
          <cell r="B91">
            <v>0</v>
          </cell>
        </row>
        <row r="92">
          <cell r="B92">
            <v>2</v>
          </cell>
        </row>
        <row r="93">
          <cell r="B93">
            <v>5</v>
          </cell>
        </row>
        <row r="94">
          <cell r="B94">
            <v>8</v>
          </cell>
        </row>
        <row r="95">
          <cell r="B95">
            <v>0</v>
          </cell>
        </row>
        <row r="99">
          <cell r="B99">
            <v>0</v>
          </cell>
        </row>
        <row r="101">
          <cell r="B101">
            <v>0</v>
          </cell>
        </row>
        <row r="102">
          <cell r="B102">
            <v>8</v>
          </cell>
        </row>
        <row r="103">
          <cell r="B103">
            <v>0</v>
          </cell>
        </row>
        <row r="104">
          <cell r="B104">
            <v>0</v>
          </cell>
        </row>
        <row r="105">
          <cell r="B105">
            <v>0</v>
          </cell>
        </row>
        <row r="106">
          <cell r="B106">
            <v>0</v>
          </cell>
        </row>
        <row r="107">
          <cell r="B107">
            <v>8</v>
          </cell>
        </row>
        <row r="108">
          <cell r="B108">
            <v>0</v>
          </cell>
        </row>
        <row r="109">
          <cell r="B109">
            <v>0</v>
          </cell>
        </row>
        <row r="110">
          <cell r="B110">
            <v>0</v>
          </cell>
        </row>
        <row r="111">
          <cell r="B111">
            <v>0</v>
          </cell>
        </row>
        <row r="112">
          <cell r="B112">
            <v>2</v>
          </cell>
        </row>
        <row r="113">
          <cell r="B113">
            <v>5</v>
          </cell>
        </row>
        <row r="114">
          <cell r="B114">
            <v>8</v>
          </cell>
        </row>
        <row r="115">
          <cell r="B115">
            <v>0</v>
          </cell>
        </row>
        <row r="116">
          <cell r="B116">
            <v>0</v>
          </cell>
        </row>
        <row r="117">
          <cell r="B117">
            <v>0</v>
          </cell>
        </row>
        <row r="119">
          <cell r="B119">
            <v>2</v>
          </cell>
        </row>
        <row r="120">
          <cell r="B120">
            <v>5</v>
          </cell>
        </row>
        <row r="121">
          <cell r="B121">
            <v>8</v>
          </cell>
        </row>
        <row r="122">
          <cell r="B122">
            <v>0</v>
          </cell>
        </row>
        <row r="126">
          <cell r="B126">
            <v>5</v>
          </cell>
        </row>
        <row r="127">
          <cell r="B127">
            <v>8</v>
          </cell>
        </row>
        <row r="132">
          <cell r="B132">
            <v>8</v>
          </cell>
        </row>
        <row r="137">
          <cell r="B137">
            <v>8</v>
          </cell>
        </row>
        <row r="142">
          <cell r="B142">
            <v>8</v>
          </cell>
        </row>
        <row r="147">
          <cell r="B147">
            <v>8</v>
          </cell>
        </row>
        <row r="152">
          <cell r="B152">
            <v>8</v>
          </cell>
        </row>
        <row r="157">
          <cell r="B157">
            <v>2</v>
          </cell>
        </row>
        <row r="158">
          <cell r="B158">
            <v>5</v>
          </cell>
        </row>
        <row r="159">
          <cell r="B159">
            <v>8</v>
          </cell>
        </row>
        <row r="160">
          <cell r="B160">
            <v>0</v>
          </cell>
        </row>
        <row r="164">
          <cell r="B164">
            <v>5</v>
          </cell>
        </row>
        <row r="165">
          <cell r="B165">
            <v>8</v>
          </cell>
        </row>
        <row r="166">
          <cell r="B166">
            <v>0</v>
          </cell>
        </row>
        <row r="176">
          <cell r="B176">
            <v>0</v>
          </cell>
        </row>
        <row r="308">
          <cell r="B308">
            <v>0</v>
          </cell>
        </row>
        <row r="309">
          <cell r="B309">
            <v>0</v>
          </cell>
        </row>
        <row r="310">
          <cell r="B310">
            <v>0</v>
          </cell>
        </row>
        <row r="311">
          <cell r="B311">
            <v>0</v>
          </cell>
        </row>
        <row r="312">
          <cell r="B312">
            <v>0</v>
          </cell>
        </row>
        <row r="313">
          <cell r="B313">
            <v>0</v>
          </cell>
        </row>
        <row r="314">
          <cell r="B314">
            <v>0</v>
          </cell>
        </row>
        <row r="315">
          <cell r="B315">
            <v>0</v>
          </cell>
        </row>
        <row r="316">
          <cell r="B316">
            <v>0</v>
          </cell>
        </row>
        <row r="317">
          <cell r="B317">
            <v>0</v>
          </cell>
        </row>
        <row r="318">
          <cell r="B318">
            <v>0</v>
          </cell>
        </row>
        <row r="319">
          <cell r="B319">
            <v>0</v>
          </cell>
        </row>
        <row r="320">
          <cell r="B320">
            <v>0</v>
          </cell>
        </row>
        <row r="321">
          <cell r="B321">
            <v>0</v>
          </cell>
        </row>
        <row r="322">
          <cell r="B322">
            <v>0</v>
          </cell>
        </row>
        <row r="323">
          <cell r="B323">
            <v>0</v>
          </cell>
        </row>
        <row r="324">
          <cell r="B324">
            <v>0</v>
          </cell>
        </row>
        <row r="325">
          <cell r="B325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FDF12-167A-4C05-8D0D-A2048547F262}">
  <dimension ref="A1:BJ46"/>
  <sheetViews>
    <sheetView tabSelected="1" topLeftCell="R13" zoomScaleNormal="100" workbookViewId="0">
      <selection activeCell="E46" sqref="E46"/>
    </sheetView>
  </sheetViews>
  <sheetFormatPr defaultRowHeight="14.25"/>
  <cols>
    <col min="2" max="2" width="5.875" bestFit="1" customWidth="1"/>
    <col min="3" max="3" width="77.625" bestFit="1" customWidth="1"/>
    <col min="4" max="5" width="18.25" bestFit="1" customWidth="1"/>
    <col min="6" max="6" width="27.25" bestFit="1" customWidth="1"/>
    <col min="7" max="7" width="15.125" bestFit="1" customWidth="1"/>
    <col min="8" max="8" width="19.375" bestFit="1" customWidth="1"/>
    <col min="9" max="9" width="18.625" bestFit="1" customWidth="1"/>
    <col min="10" max="10" width="13.75" bestFit="1" customWidth="1"/>
    <col min="12" max="12" width="11.25" bestFit="1" customWidth="1"/>
    <col min="13" max="23" width="13.125" bestFit="1" customWidth="1"/>
    <col min="24" max="59" width="14.25" bestFit="1" customWidth="1"/>
  </cols>
  <sheetData>
    <row r="1" spans="1:62" ht="15.75">
      <c r="A1" s="1"/>
      <c r="B1" s="1"/>
      <c r="C1" s="2"/>
      <c r="D1" s="3"/>
      <c r="E1" s="3"/>
      <c r="F1" s="4"/>
      <c r="G1" s="3"/>
      <c r="H1" s="3"/>
      <c r="I1" s="3"/>
      <c r="J1" s="5"/>
      <c r="K1" s="5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</row>
    <row r="2" spans="1:62" ht="15.75">
      <c r="A2" s="1"/>
      <c r="B2" s="1"/>
      <c r="C2" s="2"/>
      <c r="D2" s="3"/>
      <c r="E2" s="3"/>
      <c r="F2" s="4"/>
      <c r="G2" s="3"/>
      <c r="H2" s="3"/>
      <c r="I2" s="3"/>
      <c r="J2" s="5"/>
      <c r="K2" s="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</row>
    <row r="3" spans="1:62" ht="15.75">
      <c r="A3" s="1"/>
      <c r="B3" s="1"/>
      <c r="C3" s="2"/>
      <c r="D3" s="3"/>
      <c r="E3" s="3"/>
      <c r="F3" s="4"/>
      <c r="G3" s="3"/>
      <c r="H3" s="3"/>
      <c r="I3" s="3"/>
      <c r="J3" s="5"/>
      <c r="K3" s="5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</row>
    <row r="4" spans="1:62" ht="15.75">
      <c r="A4" s="6"/>
      <c r="B4" s="6"/>
      <c r="C4" s="2"/>
      <c r="D4" s="3"/>
      <c r="E4" s="3"/>
      <c r="F4" s="4"/>
      <c r="G4" s="3"/>
      <c r="H4" s="3"/>
      <c r="I4" s="3"/>
      <c r="J4" s="5"/>
      <c r="K4" s="5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</row>
    <row r="5" spans="1:62" ht="15.75">
      <c r="A5" s="6"/>
      <c r="B5" s="6"/>
      <c r="C5" s="2"/>
      <c r="D5" s="3"/>
      <c r="E5" s="3"/>
      <c r="F5" s="4"/>
      <c r="G5" s="3"/>
      <c r="H5" s="3"/>
      <c r="I5" s="3"/>
      <c r="J5" s="5"/>
      <c r="K5" s="5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ht="15.75">
      <c r="A6" s="1"/>
      <c r="B6" s="1"/>
      <c r="C6" s="2"/>
      <c r="D6" s="3"/>
      <c r="E6" s="3"/>
      <c r="F6" s="4"/>
      <c r="G6" s="3"/>
      <c r="H6" s="3"/>
      <c r="I6" s="3"/>
      <c r="J6" s="5"/>
      <c r="K6" s="5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</row>
    <row r="7" spans="1:62" ht="15.75">
      <c r="A7" s="6"/>
      <c r="B7" s="6"/>
      <c r="C7" s="2"/>
      <c r="D7" s="3"/>
      <c r="E7" s="3"/>
      <c r="F7" s="4"/>
      <c r="G7" s="3"/>
      <c r="H7" s="3"/>
      <c r="I7" s="3"/>
      <c r="J7" s="5"/>
      <c r="K7" s="5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</row>
    <row r="8" spans="1:62" ht="15.75">
      <c r="A8" s="6"/>
      <c r="B8" s="6"/>
      <c r="C8" s="2"/>
      <c r="D8" s="3"/>
      <c r="E8" s="3"/>
      <c r="F8" s="4"/>
      <c r="G8" s="3"/>
      <c r="H8" s="3"/>
      <c r="I8" s="3"/>
      <c r="J8" s="5"/>
      <c r="K8" s="5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</row>
    <row r="9" spans="1:62" ht="15.75">
      <c r="A9" s="6"/>
      <c r="B9" s="6"/>
      <c r="C9" s="2"/>
      <c r="D9" s="3"/>
      <c r="E9" s="3"/>
      <c r="F9" s="4"/>
      <c r="G9" s="3"/>
      <c r="H9" s="3"/>
      <c r="I9" s="3"/>
      <c r="J9" s="5"/>
      <c r="K9" s="5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ht="15.75">
      <c r="A10" s="1"/>
      <c r="B10" s="73" t="str">
        <f>'[1]MEMÓRIA DE CÁLCULO'!F14</f>
        <v>PROJETO SEMEANDO O FUTURO: PRODUÇÃO DE SEMENTES - DIRBAPE / GERSEF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2"/>
    </row>
    <row r="11" spans="1:62" ht="15.75">
      <c r="A11" s="1"/>
      <c r="B11" s="74" t="s">
        <v>18</v>
      </c>
      <c r="C11" s="74" t="s">
        <v>0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2"/>
    </row>
    <row r="12" spans="1:62" ht="15.75">
      <c r="A12" s="1"/>
      <c r="B12" s="74" t="s">
        <v>1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2"/>
    </row>
    <row r="13" spans="1:62" ht="15.75">
      <c r="A13" s="1"/>
      <c r="B13" s="7"/>
      <c r="C13" s="8"/>
      <c r="D13" s="9"/>
      <c r="E13" s="9"/>
      <c r="F13" s="10"/>
      <c r="G13" s="9"/>
      <c r="H13" s="9"/>
      <c r="I13" s="9"/>
      <c r="J13" s="11"/>
      <c r="K13" s="11"/>
      <c r="L13" s="12"/>
      <c r="M13" s="12"/>
      <c r="N13" s="12"/>
      <c r="O13" s="12"/>
      <c r="P13" s="12"/>
      <c r="Q13" s="13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3"/>
      <c r="BI13" s="13"/>
      <c r="BJ13" s="2"/>
    </row>
    <row r="14" spans="1:62" ht="15.75">
      <c r="A14" s="1"/>
      <c r="B14" s="75" t="s">
        <v>2</v>
      </c>
      <c r="C14" s="77" t="s">
        <v>3</v>
      </c>
      <c r="D14" s="79" t="s">
        <v>4</v>
      </c>
      <c r="E14" s="81" t="s">
        <v>5</v>
      </c>
      <c r="F14" s="83" t="s">
        <v>6</v>
      </c>
      <c r="G14" s="79" t="s">
        <v>7</v>
      </c>
      <c r="H14" s="79" t="s">
        <v>8</v>
      </c>
      <c r="I14" s="88" t="s">
        <v>9</v>
      </c>
      <c r="J14" s="90" t="s">
        <v>10</v>
      </c>
      <c r="K14" s="14"/>
      <c r="L14" s="92" t="s">
        <v>11</v>
      </c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3"/>
      <c r="BJ14" s="2"/>
    </row>
    <row r="15" spans="1:62" ht="15.75">
      <c r="A15" s="1"/>
      <c r="B15" s="76"/>
      <c r="C15" s="78"/>
      <c r="D15" s="80"/>
      <c r="E15" s="82"/>
      <c r="F15" s="84"/>
      <c r="G15" s="80"/>
      <c r="H15" s="80"/>
      <c r="I15" s="89"/>
      <c r="J15" s="91"/>
      <c r="K15" s="16"/>
      <c r="L15" s="17">
        <v>1</v>
      </c>
      <c r="M15" s="17">
        <v>2</v>
      </c>
      <c r="N15" s="17">
        <v>3</v>
      </c>
      <c r="O15" s="17">
        <v>4</v>
      </c>
      <c r="P15" s="17">
        <v>5</v>
      </c>
      <c r="Q15" s="17">
        <v>6</v>
      </c>
      <c r="R15" s="17">
        <v>7</v>
      </c>
      <c r="S15" s="17">
        <v>8</v>
      </c>
      <c r="T15" s="17">
        <v>9</v>
      </c>
      <c r="U15" s="17">
        <v>10</v>
      </c>
      <c r="V15" s="17">
        <v>11</v>
      </c>
      <c r="W15" s="17">
        <v>12</v>
      </c>
      <c r="X15" s="17">
        <v>13</v>
      </c>
      <c r="Y15" s="17">
        <v>14</v>
      </c>
      <c r="Z15" s="17">
        <v>15</v>
      </c>
      <c r="AA15" s="17">
        <v>16</v>
      </c>
      <c r="AB15" s="17">
        <v>17</v>
      </c>
      <c r="AC15" s="17">
        <v>18</v>
      </c>
      <c r="AD15" s="17">
        <v>19</v>
      </c>
      <c r="AE15" s="17">
        <v>20</v>
      </c>
      <c r="AF15" s="17">
        <v>21</v>
      </c>
      <c r="AG15" s="17">
        <v>22</v>
      </c>
      <c r="AH15" s="17">
        <v>23</v>
      </c>
      <c r="AI15" s="17">
        <v>24</v>
      </c>
      <c r="AJ15" s="17">
        <v>25</v>
      </c>
      <c r="AK15" s="17">
        <v>26</v>
      </c>
      <c r="AL15" s="17">
        <v>27</v>
      </c>
      <c r="AM15" s="17">
        <v>28</v>
      </c>
      <c r="AN15" s="17">
        <v>29</v>
      </c>
      <c r="AO15" s="17">
        <v>30</v>
      </c>
      <c r="AP15" s="17">
        <v>31</v>
      </c>
      <c r="AQ15" s="17">
        <v>32</v>
      </c>
      <c r="AR15" s="17">
        <v>33</v>
      </c>
      <c r="AS15" s="17">
        <v>34</v>
      </c>
      <c r="AT15" s="17">
        <v>35</v>
      </c>
      <c r="AU15" s="17">
        <v>36</v>
      </c>
      <c r="AV15" s="17">
        <v>37</v>
      </c>
      <c r="AW15" s="17">
        <v>38</v>
      </c>
      <c r="AX15" s="17">
        <v>39</v>
      </c>
      <c r="AY15" s="17">
        <v>40</v>
      </c>
      <c r="AZ15" s="17">
        <v>41</v>
      </c>
      <c r="BA15" s="17">
        <v>42</v>
      </c>
      <c r="BB15" s="17">
        <v>43</v>
      </c>
      <c r="BC15" s="17">
        <v>44</v>
      </c>
      <c r="BD15" s="17">
        <v>45</v>
      </c>
      <c r="BE15" s="17">
        <v>46</v>
      </c>
      <c r="BF15" s="17">
        <v>47</v>
      </c>
      <c r="BG15" s="17">
        <v>48</v>
      </c>
      <c r="BH15" s="17"/>
      <c r="BI15" s="94"/>
      <c r="BJ15" s="2"/>
    </row>
    <row r="16" spans="1:62" ht="15.75">
      <c r="A16" s="1"/>
      <c r="B16" s="19" t="str">
        <f ca="1">TEXT(COUNTA($B$14:OFFSET($B16,-1,0)),"00")</f>
        <v>01</v>
      </c>
      <c r="C16" s="85" t="str">
        <f ca="1">VLOOKUP($B16,'[1]PLANILHA ORÇ.'!$E:$F,2,FALSE)</f>
        <v>MODELO DE SUSTENTABILIDADE ECONÔMICA</v>
      </c>
      <c r="D16" s="20">
        <f ca="1">VLOOKUP($B16,'[1]PLANILHA ORÇ.'!$E:$O,11,FALSE)</f>
        <v>168852.2</v>
      </c>
      <c r="E16" s="21">
        <f ca="1">D16*(1+'[1]PLANILHA ORÇ.'!$O$17)</f>
        <v>200165.64664729437</v>
      </c>
      <c r="F16" s="22">
        <f ca="1">E16/$E$45</f>
        <v>5.3362929460567437E-3</v>
      </c>
      <c r="G16" s="23">
        <f>I16-H16+1</f>
        <v>1</v>
      </c>
      <c r="H16" s="24">
        <f>COUNT(K16:BI16)</f>
        <v>2</v>
      </c>
      <c r="I16" s="25">
        <f>MATCH(0,K16:BI16,-1)-1</f>
        <v>2</v>
      </c>
      <c r="J16" s="26" t="s">
        <v>12</v>
      </c>
      <c r="K16" s="27"/>
      <c r="L16" s="28">
        <v>0.5</v>
      </c>
      <c r="M16" s="28">
        <v>0.5</v>
      </c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94"/>
      <c r="BJ16" s="2"/>
    </row>
    <row r="17" spans="1:62" ht="15.75">
      <c r="A17" s="1"/>
      <c r="B17" s="29"/>
      <c r="C17" s="86"/>
      <c r="D17" s="30"/>
      <c r="E17" s="31"/>
      <c r="F17" s="32"/>
      <c r="G17" s="30"/>
      <c r="H17" s="30"/>
      <c r="I17" s="33"/>
      <c r="J17" s="15" t="s">
        <v>13</v>
      </c>
      <c r="K17" s="34"/>
      <c r="L17" s="35">
        <f>IF(L16&gt;0,1,0)</f>
        <v>1</v>
      </c>
      <c r="M17" s="35">
        <f t="shared" ref="M17:BG17" si="0">IF(M16&gt;0,1,0)</f>
        <v>1</v>
      </c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  <c r="S17" s="35">
        <f t="shared" si="0"/>
        <v>0</v>
      </c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>
        <f t="shared" si="0"/>
        <v>0</v>
      </c>
      <c r="BH17" s="35"/>
      <c r="BI17" s="94"/>
      <c r="BJ17" s="2"/>
    </row>
    <row r="18" spans="1:62" ht="15.75">
      <c r="A18" s="1"/>
      <c r="B18" s="36"/>
      <c r="C18" s="87"/>
      <c r="D18" s="37"/>
      <c r="E18" s="38"/>
      <c r="F18" s="39"/>
      <c r="G18" s="37"/>
      <c r="H18" s="37"/>
      <c r="I18" s="40"/>
      <c r="J18" s="41" t="s">
        <v>14</v>
      </c>
      <c r="K18" s="42"/>
      <c r="L18" s="43">
        <f ca="1">L16*$E16</f>
        <v>100082.82332364719</v>
      </c>
      <c r="M18" s="43">
        <f ca="1">M16*$E16</f>
        <v>100082.82332364719</v>
      </c>
      <c r="N18" s="43">
        <f ca="1">N16*$E16</f>
        <v>0</v>
      </c>
      <c r="O18" s="43">
        <f ca="1">O16*$E16</f>
        <v>0</v>
      </c>
      <c r="P18" s="43">
        <f ca="1">P16*$E16</f>
        <v>0</v>
      </c>
      <c r="Q18" s="43">
        <f t="shared" ref="Q18:BG18" ca="1" si="1">Q16*$E16</f>
        <v>0</v>
      </c>
      <c r="R18" s="43">
        <f t="shared" ca="1" si="1"/>
        <v>0</v>
      </c>
      <c r="S18" s="43">
        <f t="shared" ca="1" si="1"/>
        <v>0</v>
      </c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>
        <f t="shared" ca="1" si="1"/>
        <v>0</v>
      </c>
      <c r="BH18" s="43"/>
      <c r="BI18" s="94"/>
      <c r="BJ18" s="2"/>
    </row>
    <row r="19" spans="1:62" ht="15.75">
      <c r="A19" s="1"/>
      <c r="B19" s="19" t="str">
        <f ca="1">TEXT(COUNTA($B$14:OFFSET($B19,-1,0)),"00")</f>
        <v>02</v>
      </c>
      <c r="C19" s="85" t="str">
        <f ca="1">VLOOKUP($B19,'[1]PLANILHA ORÇ.'!$E:$F,2,FALSE)</f>
        <v>SISTEMA DE CONTROLE E GERENCIAMENTO</v>
      </c>
      <c r="D19" s="20">
        <f ca="1">VLOOKUP($B19,'[1]PLANILHA ORÇ.'!$E:$O,11,FALSE)</f>
        <v>177732.34</v>
      </c>
      <c r="E19" s="21">
        <f ca="1">D19*(1+'[1]PLANILHA ORÇ.'!$O$17)</f>
        <v>210692.59841587365</v>
      </c>
      <c r="F19" s="22">
        <f ca="1">E19/$E$45</f>
        <v>5.6169350013097769E-3</v>
      </c>
      <c r="G19" s="23">
        <f>I19-H19+1</f>
        <v>1</v>
      </c>
      <c r="H19" s="24">
        <f>COUNT(K19:BI19)</f>
        <v>3</v>
      </c>
      <c r="I19" s="25">
        <f>MATCH(0,K19:BI19,-1)-1</f>
        <v>3</v>
      </c>
      <c r="J19" s="26" t="s">
        <v>12</v>
      </c>
      <c r="K19" s="27"/>
      <c r="L19" s="28">
        <v>0.33</v>
      </c>
      <c r="M19" s="28">
        <v>0.33</v>
      </c>
      <c r="N19" s="28">
        <v>0.34</v>
      </c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94"/>
      <c r="BJ19" s="2"/>
    </row>
    <row r="20" spans="1:62" ht="15.75">
      <c r="A20" s="1"/>
      <c r="B20" s="29"/>
      <c r="C20" s="86"/>
      <c r="D20" s="30"/>
      <c r="E20" s="31"/>
      <c r="F20" s="32"/>
      <c r="G20" s="30"/>
      <c r="H20" s="30"/>
      <c r="I20" s="33"/>
      <c r="J20" s="15" t="s">
        <v>13</v>
      </c>
      <c r="K20" s="34"/>
      <c r="L20" s="35">
        <f>IF(L19&gt;0,1,0)</f>
        <v>1</v>
      </c>
      <c r="M20" s="35">
        <f t="shared" ref="M20:BG20" si="2">IF(M19&gt;0,1,0)</f>
        <v>1</v>
      </c>
      <c r="N20" s="35">
        <f t="shared" si="2"/>
        <v>1</v>
      </c>
      <c r="O20" s="35">
        <f t="shared" si="2"/>
        <v>0</v>
      </c>
      <c r="P20" s="35">
        <f t="shared" si="2"/>
        <v>0</v>
      </c>
      <c r="Q20" s="35">
        <f t="shared" si="2"/>
        <v>0</v>
      </c>
      <c r="R20" s="35">
        <f t="shared" si="2"/>
        <v>0</v>
      </c>
      <c r="S20" s="35">
        <f t="shared" si="2"/>
        <v>0</v>
      </c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>
        <f t="shared" si="2"/>
        <v>0</v>
      </c>
      <c r="BH20" s="35"/>
      <c r="BI20" s="94"/>
      <c r="BJ20" s="2"/>
    </row>
    <row r="21" spans="1:62" ht="15.75">
      <c r="A21" s="1"/>
      <c r="B21" s="36"/>
      <c r="C21" s="87"/>
      <c r="D21" s="37"/>
      <c r="E21" s="38"/>
      <c r="F21" s="39"/>
      <c r="G21" s="37"/>
      <c r="H21" s="37"/>
      <c r="I21" s="40"/>
      <c r="J21" s="41" t="s">
        <v>14</v>
      </c>
      <c r="K21" s="42"/>
      <c r="L21" s="43">
        <f ca="1">L19*$E19</f>
        <v>69528.557477238312</v>
      </c>
      <c r="M21" s="43">
        <f ca="1">M19*$E19</f>
        <v>69528.557477238312</v>
      </c>
      <c r="N21" s="43">
        <f ca="1">N19*$E19</f>
        <v>71635.483461397045</v>
      </c>
      <c r="O21" s="43">
        <f ca="1">O19*$E19</f>
        <v>0</v>
      </c>
      <c r="P21" s="43">
        <f ca="1">P19*$E19</f>
        <v>0</v>
      </c>
      <c r="Q21" s="43">
        <f t="shared" ref="Q21:BG21" ca="1" si="3">Q19*$E19</f>
        <v>0</v>
      </c>
      <c r="R21" s="43">
        <f t="shared" ca="1" si="3"/>
        <v>0</v>
      </c>
      <c r="S21" s="43">
        <f t="shared" ca="1" si="3"/>
        <v>0</v>
      </c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>
        <f t="shared" ca="1" si="3"/>
        <v>0</v>
      </c>
      <c r="BH21" s="43"/>
      <c r="BI21" s="94"/>
      <c r="BJ21" s="2"/>
    </row>
    <row r="22" spans="1:62" ht="15.75">
      <c r="A22" s="1"/>
      <c r="B22" s="19" t="str">
        <f ca="1">TEXT(COUNTA($B$14:OFFSET($B22,-1,0)),"00")</f>
        <v>03</v>
      </c>
      <c r="C22" s="85" t="str">
        <f ca="1">VLOOKUP($B22,'[1]PLANILHA ORÇ.'!$E:$F,2,FALSE)</f>
        <v>MANUTENÇÃO DO SISTEMA DE CONTROLE E GERENCIAMENTO</v>
      </c>
      <c r="D22" s="20">
        <f ca="1">VLOOKUP($B22,'[1]PLANILHA ORÇ.'!$E:$O,11,FALSE)</f>
        <v>57104.959999999999</v>
      </c>
      <c r="E22" s="21">
        <f ca="1">D22*(1+'[1]PLANILHA ORÇ.'!$O$17)</f>
        <v>67695.009275377393</v>
      </c>
      <c r="F22" s="22">
        <f ca="1">E22/$E$45</f>
        <v>1.8047072838426295E-3</v>
      </c>
      <c r="G22" s="23">
        <f>I22-H22+1</f>
        <v>4</v>
      </c>
      <c r="H22" s="24">
        <f>COUNT(K22:BI22)</f>
        <v>45</v>
      </c>
      <c r="I22" s="25">
        <f>MATCH(0,K22:BI22,-1)-1</f>
        <v>48</v>
      </c>
      <c r="J22" s="26" t="s">
        <v>12</v>
      </c>
      <c r="K22" s="27"/>
      <c r="L22" s="28"/>
      <c r="M22" s="28"/>
      <c r="N22" s="28"/>
      <c r="O22" s="28">
        <f>100%/45</f>
        <v>2.2222222222222223E-2</v>
      </c>
      <c r="P22" s="28">
        <f t="shared" ref="P22:BG22" si="4">100%/45</f>
        <v>2.2222222222222223E-2</v>
      </c>
      <c r="Q22" s="28">
        <f t="shared" si="4"/>
        <v>2.2222222222222223E-2</v>
      </c>
      <c r="R22" s="28">
        <f t="shared" si="4"/>
        <v>2.2222222222222223E-2</v>
      </c>
      <c r="S22" s="28">
        <f t="shared" si="4"/>
        <v>2.2222222222222223E-2</v>
      </c>
      <c r="T22" s="28">
        <f t="shared" si="4"/>
        <v>2.2222222222222223E-2</v>
      </c>
      <c r="U22" s="28">
        <f t="shared" si="4"/>
        <v>2.2222222222222223E-2</v>
      </c>
      <c r="V22" s="28">
        <f t="shared" si="4"/>
        <v>2.2222222222222223E-2</v>
      </c>
      <c r="W22" s="28">
        <f t="shared" si="4"/>
        <v>2.2222222222222223E-2</v>
      </c>
      <c r="X22" s="28">
        <f t="shared" si="4"/>
        <v>2.2222222222222223E-2</v>
      </c>
      <c r="Y22" s="28">
        <f t="shared" si="4"/>
        <v>2.2222222222222223E-2</v>
      </c>
      <c r="Z22" s="28">
        <f t="shared" si="4"/>
        <v>2.2222222222222223E-2</v>
      </c>
      <c r="AA22" s="28">
        <f t="shared" si="4"/>
        <v>2.2222222222222223E-2</v>
      </c>
      <c r="AB22" s="28">
        <f t="shared" si="4"/>
        <v>2.2222222222222223E-2</v>
      </c>
      <c r="AC22" s="28">
        <f t="shared" si="4"/>
        <v>2.2222222222222223E-2</v>
      </c>
      <c r="AD22" s="28">
        <f t="shared" si="4"/>
        <v>2.2222222222222223E-2</v>
      </c>
      <c r="AE22" s="28">
        <f t="shared" si="4"/>
        <v>2.2222222222222223E-2</v>
      </c>
      <c r="AF22" s="28">
        <f t="shared" si="4"/>
        <v>2.2222222222222223E-2</v>
      </c>
      <c r="AG22" s="28">
        <f t="shared" si="4"/>
        <v>2.2222222222222223E-2</v>
      </c>
      <c r="AH22" s="28">
        <f t="shared" si="4"/>
        <v>2.2222222222222223E-2</v>
      </c>
      <c r="AI22" s="28">
        <f t="shared" si="4"/>
        <v>2.2222222222222223E-2</v>
      </c>
      <c r="AJ22" s="28">
        <f t="shared" si="4"/>
        <v>2.2222222222222223E-2</v>
      </c>
      <c r="AK22" s="28">
        <f t="shared" si="4"/>
        <v>2.2222222222222223E-2</v>
      </c>
      <c r="AL22" s="28">
        <f t="shared" si="4"/>
        <v>2.2222222222222223E-2</v>
      </c>
      <c r="AM22" s="28">
        <f t="shared" si="4"/>
        <v>2.2222222222222223E-2</v>
      </c>
      <c r="AN22" s="28">
        <f t="shared" si="4"/>
        <v>2.2222222222222223E-2</v>
      </c>
      <c r="AO22" s="28">
        <f t="shared" si="4"/>
        <v>2.2222222222222223E-2</v>
      </c>
      <c r="AP22" s="28">
        <f t="shared" si="4"/>
        <v>2.2222222222222223E-2</v>
      </c>
      <c r="AQ22" s="28">
        <f t="shared" si="4"/>
        <v>2.2222222222222223E-2</v>
      </c>
      <c r="AR22" s="28">
        <f t="shared" si="4"/>
        <v>2.2222222222222223E-2</v>
      </c>
      <c r="AS22" s="28">
        <f t="shared" si="4"/>
        <v>2.2222222222222223E-2</v>
      </c>
      <c r="AT22" s="28">
        <f t="shared" si="4"/>
        <v>2.2222222222222223E-2</v>
      </c>
      <c r="AU22" s="28">
        <f t="shared" si="4"/>
        <v>2.2222222222222223E-2</v>
      </c>
      <c r="AV22" s="28">
        <f t="shared" si="4"/>
        <v>2.2222222222222223E-2</v>
      </c>
      <c r="AW22" s="28">
        <f t="shared" si="4"/>
        <v>2.2222222222222223E-2</v>
      </c>
      <c r="AX22" s="28">
        <f t="shared" si="4"/>
        <v>2.2222222222222223E-2</v>
      </c>
      <c r="AY22" s="28">
        <f t="shared" si="4"/>
        <v>2.2222222222222223E-2</v>
      </c>
      <c r="AZ22" s="28">
        <f t="shared" si="4"/>
        <v>2.2222222222222223E-2</v>
      </c>
      <c r="BA22" s="28">
        <f t="shared" si="4"/>
        <v>2.2222222222222223E-2</v>
      </c>
      <c r="BB22" s="28">
        <f t="shared" si="4"/>
        <v>2.2222222222222223E-2</v>
      </c>
      <c r="BC22" s="28">
        <f t="shared" si="4"/>
        <v>2.2222222222222223E-2</v>
      </c>
      <c r="BD22" s="28">
        <f t="shared" si="4"/>
        <v>2.2222222222222223E-2</v>
      </c>
      <c r="BE22" s="28">
        <f t="shared" si="4"/>
        <v>2.2222222222222223E-2</v>
      </c>
      <c r="BF22" s="28">
        <f t="shared" si="4"/>
        <v>2.2222222222222223E-2</v>
      </c>
      <c r="BG22" s="28">
        <f t="shared" si="4"/>
        <v>2.2222222222222223E-2</v>
      </c>
      <c r="BH22" s="28"/>
      <c r="BI22" s="18"/>
      <c r="BJ22" s="2"/>
    </row>
    <row r="23" spans="1:62" ht="15.75">
      <c r="A23" s="1"/>
      <c r="B23" s="29"/>
      <c r="C23" s="86"/>
      <c r="D23" s="30"/>
      <c r="E23" s="31"/>
      <c r="F23" s="32"/>
      <c r="G23" s="30"/>
      <c r="H23" s="30"/>
      <c r="I23" s="33"/>
      <c r="J23" s="15" t="s">
        <v>13</v>
      </c>
      <c r="K23" s="34"/>
      <c r="L23" s="35">
        <f>IF(L22&gt;0,1,0)</f>
        <v>0</v>
      </c>
      <c r="M23" s="35">
        <f t="shared" ref="M23:BG23" si="5">IF(M22&gt;0,1,0)</f>
        <v>0</v>
      </c>
      <c r="N23" s="35">
        <f t="shared" si="5"/>
        <v>0</v>
      </c>
      <c r="O23" s="35">
        <f t="shared" si="5"/>
        <v>1</v>
      </c>
      <c r="P23" s="35">
        <f t="shared" si="5"/>
        <v>1</v>
      </c>
      <c r="Q23" s="35">
        <f t="shared" si="5"/>
        <v>1</v>
      </c>
      <c r="R23" s="35">
        <f t="shared" si="5"/>
        <v>1</v>
      </c>
      <c r="S23" s="35">
        <f t="shared" si="5"/>
        <v>1</v>
      </c>
      <c r="T23" s="35">
        <f t="shared" si="5"/>
        <v>1</v>
      </c>
      <c r="U23" s="35">
        <f t="shared" si="5"/>
        <v>1</v>
      </c>
      <c r="V23" s="35">
        <f t="shared" si="5"/>
        <v>1</v>
      </c>
      <c r="W23" s="35">
        <f t="shared" si="5"/>
        <v>1</v>
      </c>
      <c r="X23" s="35">
        <f t="shared" si="5"/>
        <v>1</v>
      </c>
      <c r="Y23" s="35">
        <f t="shared" si="5"/>
        <v>1</v>
      </c>
      <c r="Z23" s="35">
        <f t="shared" si="5"/>
        <v>1</v>
      </c>
      <c r="AA23" s="35">
        <f t="shared" si="5"/>
        <v>1</v>
      </c>
      <c r="AB23" s="35">
        <f t="shared" si="5"/>
        <v>1</v>
      </c>
      <c r="AC23" s="35">
        <f t="shared" si="5"/>
        <v>1</v>
      </c>
      <c r="AD23" s="35">
        <f t="shared" si="5"/>
        <v>1</v>
      </c>
      <c r="AE23" s="35">
        <f t="shared" si="5"/>
        <v>1</v>
      </c>
      <c r="AF23" s="35">
        <f t="shared" si="5"/>
        <v>1</v>
      </c>
      <c r="AG23" s="35">
        <f t="shared" si="5"/>
        <v>1</v>
      </c>
      <c r="AH23" s="35">
        <f t="shared" si="5"/>
        <v>1</v>
      </c>
      <c r="AI23" s="35">
        <f t="shared" si="5"/>
        <v>1</v>
      </c>
      <c r="AJ23" s="35">
        <f t="shared" si="5"/>
        <v>1</v>
      </c>
      <c r="AK23" s="35">
        <f t="shared" si="5"/>
        <v>1</v>
      </c>
      <c r="AL23" s="35">
        <f t="shared" si="5"/>
        <v>1</v>
      </c>
      <c r="AM23" s="35">
        <f t="shared" si="5"/>
        <v>1</v>
      </c>
      <c r="AN23" s="35">
        <f t="shared" si="5"/>
        <v>1</v>
      </c>
      <c r="AO23" s="35">
        <f t="shared" si="5"/>
        <v>1</v>
      </c>
      <c r="AP23" s="35">
        <f t="shared" si="5"/>
        <v>1</v>
      </c>
      <c r="AQ23" s="35">
        <f t="shared" si="5"/>
        <v>1</v>
      </c>
      <c r="AR23" s="35">
        <f t="shared" si="5"/>
        <v>1</v>
      </c>
      <c r="AS23" s="35">
        <f t="shared" si="5"/>
        <v>1</v>
      </c>
      <c r="AT23" s="35">
        <f t="shared" si="5"/>
        <v>1</v>
      </c>
      <c r="AU23" s="35">
        <f t="shared" si="5"/>
        <v>1</v>
      </c>
      <c r="AV23" s="35">
        <f t="shared" si="5"/>
        <v>1</v>
      </c>
      <c r="AW23" s="35">
        <f t="shared" si="5"/>
        <v>1</v>
      </c>
      <c r="AX23" s="35">
        <f t="shared" si="5"/>
        <v>1</v>
      </c>
      <c r="AY23" s="35">
        <f t="shared" si="5"/>
        <v>1</v>
      </c>
      <c r="AZ23" s="35">
        <f t="shared" si="5"/>
        <v>1</v>
      </c>
      <c r="BA23" s="35">
        <f t="shared" si="5"/>
        <v>1</v>
      </c>
      <c r="BB23" s="35">
        <f t="shared" si="5"/>
        <v>1</v>
      </c>
      <c r="BC23" s="35">
        <f t="shared" si="5"/>
        <v>1</v>
      </c>
      <c r="BD23" s="35">
        <f t="shared" si="5"/>
        <v>1</v>
      </c>
      <c r="BE23" s="35">
        <f t="shared" si="5"/>
        <v>1</v>
      </c>
      <c r="BF23" s="35">
        <f t="shared" si="5"/>
        <v>1</v>
      </c>
      <c r="BG23" s="35">
        <f t="shared" si="5"/>
        <v>1</v>
      </c>
      <c r="BH23" s="35"/>
      <c r="BI23" s="18"/>
      <c r="BJ23" s="2"/>
    </row>
    <row r="24" spans="1:62" ht="15.75">
      <c r="A24" s="1"/>
      <c r="B24" s="36"/>
      <c r="C24" s="87"/>
      <c r="D24" s="37"/>
      <c r="E24" s="38"/>
      <c r="F24" s="39"/>
      <c r="G24" s="37"/>
      <c r="H24" s="37"/>
      <c r="I24" s="40"/>
      <c r="J24" s="41" t="s">
        <v>14</v>
      </c>
      <c r="K24" s="42"/>
      <c r="L24" s="43">
        <f ca="1">L22*$E22</f>
        <v>0</v>
      </c>
      <c r="M24" s="43">
        <f ca="1">M22*$E22</f>
        <v>0</v>
      </c>
      <c r="N24" s="43">
        <f ca="1">N22*$E22</f>
        <v>0</v>
      </c>
      <c r="O24" s="43">
        <f ca="1">O22*$E22</f>
        <v>1504.333539452831</v>
      </c>
      <c r="P24" s="43">
        <f t="shared" ref="P24:BG24" ca="1" si="6">P22*$E22</f>
        <v>1504.333539452831</v>
      </c>
      <c r="Q24" s="43">
        <f t="shared" ca="1" si="6"/>
        <v>1504.333539452831</v>
      </c>
      <c r="R24" s="43">
        <f t="shared" ca="1" si="6"/>
        <v>1504.333539452831</v>
      </c>
      <c r="S24" s="43">
        <f t="shared" ca="1" si="6"/>
        <v>1504.333539452831</v>
      </c>
      <c r="T24" s="43">
        <f t="shared" ca="1" si="6"/>
        <v>1504.333539452831</v>
      </c>
      <c r="U24" s="43">
        <f t="shared" ca="1" si="6"/>
        <v>1504.333539452831</v>
      </c>
      <c r="V24" s="43">
        <f t="shared" ca="1" si="6"/>
        <v>1504.333539452831</v>
      </c>
      <c r="W24" s="43">
        <f t="shared" ca="1" si="6"/>
        <v>1504.333539452831</v>
      </c>
      <c r="X24" s="43">
        <f t="shared" ca="1" si="6"/>
        <v>1504.333539452831</v>
      </c>
      <c r="Y24" s="43">
        <f t="shared" ca="1" si="6"/>
        <v>1504.333539452831</v>
      </c>
      <c r="Z24" s="43">
        <f t="shared" ca="1" si="6"/>
        <v>1504.333539452831</v>
      </c>
      <c r="AA24" s="43">
        <f t="shared" ca="1" si="6"/>
        <v>1504.333539452831</v>
      </c>
      <c r="AB24" s="43">
        <f t="shared" ca="1" si="6"/>
        <v>1504.333539452831</v>
      </c>
      <c r="AC24" s="43">
        <f t="shared" ca="1" si="6"/>
        <v>1504.333539452831</v>
      </c>
      <c r="AD24" s="43">
        <f t="shared" ca="1" si="6"/>
        <v>1504.333539452831</v>
      </c>
      <c r="AE24" s="43">
        <f t="shared" ca="1" si="6"/>
        <v>1504.333539452831</v>
      </c>
      <c r="AF24" s="43">
        <f t="shared" ca="1" si="6"/>
        <v>1504.333539452831</v>
      </c>
      <c r="AG24" s="43">
        <f t="shared" ca="1" si="6"/>
        <v>1504.333539452831</v>
      </c>
      <c r="AH24" s="43">
        <f t="shared" ca="1" si="6"/>
        <v>1504.333539452831</v>
      </c>
      <c r="AI24" s="43">
        <f t="shared" ca="1" si="6"/>
        <v>1504.333539452831</v>
      </c>
      <c r="AJ24" s="43">
        <f t="shared" ca="1" si="6"/>
        <v>1504.333539452831</v>
      </c>
      <c r="AK24" s="43">
        <f t="shared" ca="1" si="6"/>
        <v>1504.333539452831</v>
      </c>
      <c r="AL24" s="43">
        <f t="shared" ca="1" si="6"/>
        <v>1504.333539452831</v>
      </c>
      <c r="AM24" s="43">
        <f t="shared" ca="1" si="6"/>
        <v>1504.333539452831</v>
      </c>
      <c r="AN24" s="43">
        <f t="shared" ca="1" si="6"/>
        <v>1504.333539452831</v>
      </c>
      <c r="AO24" s="43">
        <f t="shared" ca="1" si="6"/>
        <v>1504.333539452831</v>
      </c>
      <c r="AP24" s="43">
        <f t="shared" ca="1" si="6"/>
        <v>1504.333539452831</v>
      </c>
      <c r="AQ24" s="43">
        <f t="shared" ca="1" si="6"/>
        <v>1504.333539452831</v>
      </c>
      <c r="AR24" s="43">
        <f t="shared" ca="1" si="6"/>
        <v>1504.333539452831</v>
      </c>
      <c r="AS24" s="43">
        <f t="shared" ca="1" si="6"/>
        <v>1504.333539452831</v>
      </c>
      <c r="AT24" s="43">
        <f t="shared" ca="1" si="6"/>
        <v>1504.333539452831</v>
      </c>
      <c r="AU24" s="43">
        <f t="shared" ca="1" si="6"/>
        <v>1504.333539452831</v>
      </c>
      <c r="AV24" s="43">
        <f t="shared" ca="1" si="6"/>
        <v>1504.333539452831</v>
      </c>
      <c r="AW24" s="43">
        <f t="shared" ca="1" si="6"/>
        <v>1504.333539452831</v>
      </c>
      <c r="AX24" s="43">
        <f t="shared" ca="1" si="6"/>
        <v>1504.333539452831</v>
      </c>
      <c r="AY24" s="43">
        <f t="shared" ca="1" si="6"/>
        <v>1504.333539452831</v>
      </c>
      <c r="AZ24" s="43">
        <f t="shared" ca="1" si="6"/>
        <v>1504.333539452831</v>
      </c>
      <c r="BA24" s="43">
        <f t="shared" ca="1" si="6"/>
        <v>1504.333539452831</v>
      </c>
      <c r="BB24" s="43">
        <f t="shared" ca="1" si="6"/>
        <v>1504.333539452831</v>
      </c>
      <c r="BC24" s="43">
        <f t="shared" ca="1" si="6"/>
        <v>1504.333539452831</v>
      </c>
      <c r="BD24" s="43">
        <f t="shared" ca="1" si="6"/>
        <v>1504.333539452831</v>
      </c>
      <c r="BE24" s="43">
        <f t="shared" ca="1" si="6"/>
        <v>1504.333539452831</v>
      </c>
      <c r="BF24" s="43">
        <f t="shared" ca="1" si="6"/>
        <v>1504.333539452831</v>
      </c>
      <c r="BG24" s="43">
        <f t="shared" ca="1" si="6"/>
        <v>1504.333539452831</v>
      </c>
      <c r="BH24" s="43"/>
      <c r="BI24" s="18"/>
      <c r="BJ24" s="2"/>
    </row>
    <row r="25" spans="1:62" ht="15.75">
      <c r="A25" s="1"/>
      <c r="B25" s="19" t="str">
        <f ca="1">TEXT(COUNTA($B$14:OFFSET($B25,-1,0)),"00")</f>
        <v>04</v>
      </c>
      <c r="C25" s="85" t="str">
        <f ca="1">VLOOKUP($B25,'[1]PLANILHA ORÇ.'!$E:$F,2,FALSE)</f>
        <v>EQUIPE DE GERENCIAMENTO / ADMINISTRAÇÃO / APOIO / PRODUÇÃO</v>
      </c>
      <c r="D25" s="20">
        <f ca="1">VLOOKUP($B25,'[1]PLANILHA ORÇ.'!$E:$O,11,FALSE)</f>
        <v>23242062.240000002</v>
      </c>
      <c r="E25" s="21">
        <f ca="1">D25*(1+'[1]PLANILHA ORÇ.'!$O$17)</f>
        <v>27552276.000468239</v>
      </c>
      <c r="F25" s="22">
        <f ca="1">E25/$E$45</f>
        <v>0.73452672090220794</v>
      </c>
      <c r="G25" s="23">
        <f>I25-H25+1</f>
        <v>1</v>
      </c>
      <c r="H25" s="24">
        <f>COUNT(K25:BI25)</f>
        <v>48</v>
      </c>
      <c r="I25" s="25">
        <f>MATCH(0,K25:BI25,-1)-1</f>
        <v>48</v>
      </c>
      <c r="J25" s="26" t="s">
        <v>12</v>
      </c>
      <c r="K25" s="27"/>
      <c r="L25" s="28">
        <f t="shared" ref="L25:N25" si="7">100%/48</f>
        <v>2.0833333333333332E-2</v>
      </c>
      <c r="M25" s="28">
        <f t="shared" si="7"/>
        <v>2.0833333333333332E-2</v>
      </c>
      <c r="N25" s="28">
        <f t="shared" si="7"/>
        <v>2.0833333333333332E-2</v>
      </c>
      <c r="O25" s="28">
        <f>100%/48</f>
        <v>2.0833333333333332E-2</v>
      </c>
      <c r="P25" s="28">
        <f t="shared" ref="P25:BG25" si="8">100%/48</f>
        <v>2.0833333333333332E-2</v>
      </c>
      <c r="Q25" s="28">
        <f t="shared" si="8"/>
        <v>2.0833333333333332E-2</v>
      </c>
      <c r="R25" s="28">
        <f t="shared" si="8"/>
        <v>2.0833333333333332E-2</v>
      </c>
      <c r="S25" s="28">
        <f t="shared" si="8"/>
        <v>2.0833333333333332E-2</v>
      </c>
      <c r="T25" s="28">
        <f t="shared" si="8"/>
        <v>2.0833333333333332E-2</v>
      </c>
      <c r="U25" s="28">
        <f t="shared" si="8"/>
        <v>2.0833333333333332E-2</v>
      </c>
      <c r="V25" s="28">
        <f t="shared" si="8"/>
        <v>2.0833333333333332E-2</v>
      </c>
      <c r="W25" s="28">
        <f t="shared" si="8"/>
        <v>2.0833333333333332E-2</v>
      </c>
      <c r="X25" s="28">
        <f t="shared" si="8"/>
        <v>2.0833333333333332E-2</v>
      </c>
      <c r="Y25" s="28">
        <f t="shared" si="8"/>
        <v>2.0833333333333332E-2</v>
      </c>
      <c r="Z25" s="28">
        <f t="shared" si="8"/>
        <v>2.0833333333333332E-2</v>
      </c>
      <c r="AA25" s="28">
        <f t="shared" si="8"/>
        <v>2.0833333333333332E-2</v>
      </c>
      <c r="AB25" s="28">
        <f t="shared" si="8"/>
        <v>2.0833333333333332E-2</v>
      </c>
      <c r="AC25" s="28">
        <f t="shared" si="8"/>
        <v>2.0833333333333332E-2</v>
      </c>
      <c r="AD25" s="28">
        <f t="shared" si="8"/>
        <v>2.0833333333333332E-2</v>
      </c>
      <c r="AE25" s="28">
        <f t="shared" si="8"/>
        <v>2.0833333333333332E-2</v>
      </c>
      <c r="AF25" s="28">
        <f t="shared" si="8"/>
        <v>2.0833333333333332E-2</v>
      </c>
      <c r="AG25" s="28">
        <f t="shared" si="8"/>
        <v>2.0833333333333332E-2</v>
      </c>
      <c r="AH25" s="28">
        <f t="shared" si="8"/>
        <v>2.0833333333333332E-2</v>
      </c>
      <c r="AI25" s="28">
        <f t="shared" si="8"/>
        <v>2.0833333333333332E-2</v>
      </c>
      <c r="AJ25" s="28">
        <f t="shared" si="8"/>
        <v>2.0833333333333332E-2</v>
      </c>
      <c r="AK25" s="28">
        <f t="shared" si="8"/>
        <v>2.0833333333333332E-2</v>
      </c>
      <c r="AL25" s="28">
        <f t="shared" si="8"/>
        <v>2.0833333333333332E-2</v>
      </c>
      <c r="AM25" s="28">
        <f t="shared" si="8"/>
        <v>2.0833333333333332E-2</v>
      </c>
      <c r="AN25" s="28">
        <f t="shared" si="8"/>
        <v>2.0833333333333332E-2</v>
      </c>
      <c r="AO25" s="28">
        <f t="shared" si="8"/>
        <v>2.0833333333333332E-2</v>
      </c>
      <c r="AP25" s="28">
        <f t="shared" si="8"/>
        <v>2.0833333333333332E-2</v>
      </c>
      <c r="AQ25" s="28">
        <f t="shared" si="8"/>
        <v>2.0833333333333332E-2</v>
      </c>
      <c r="AR25" s="28">
        <f t="shared" si="8"/>
        <v>2.0833333333333332E-2</v>
      </c>
      <c r="AS25" s="28">
        <f t="shared" si="8"/>
        <v>2.0833333333333332E-2</v>
      </c>
      <c r="AT25" s="28">
        <f t="shared" si="8"/>
        <v>2.0833333333333332E-2</v>
      </c>
      <c r="AU25" s="28">
        <f t="shared" si="8"/>
        <v>2.0833333333333332E-2</v>
      </c>
      <c r="AV25" s="28">
        <f t="shared" si="8"/>
        <v>2.0833333333333332E-2</v>
      </c>
      <c r="AW25" s="28">
        <f t="shared" si="8"/>
        <v>2.0833333333333332E-2</v>
      </c>
      <c r="AX25" s="28">
        <f t="shared" si="8"/>
        <v>2.0833333333333332E-2</v>
      </c>
      <c r="AY25" s="28">
        <f t="shared" si="8"/>
        <v>2.0833333333333332E-2</v>
      </c>
      <c r="AZ25" s="28">
        <f t="shared" si="8"/>
        <v>2.0833333333333332E-2</v>
      </c>
      <c r="BA25" s="28">
        <f t="shared" si="8"/>
        <v>2.0833333333333332E-2</v>
      </c>
      <c r="BB25" s="28">
        <f t="shared" si="8"/>
        <v>2.0833333333333332E-2</v>
      </c>
      <c r="BC25" s="28">
        <f t="shared" si="8"/>
        <v>2.0833333333333332E-2</v>
      </c>
      <c r="BD25" s="28">
        <f t="shared" si="8"/>
        <v>2.0833333333333332E-2</v>
      </c>
      <c r="BE25" s="28">
        <f t="shared" si="8"/>
        <v>2.0833333333333332E-2</v>
      </c>
      <c r="BF25" s="28">
        <f t="shared" si="8"/>
        <v>2.0833333333333332E-2</v>
      </c>
      <c r="BG25" s="28">
        <f t="shared" si="8"/>
        <v>2.0833333333333332E-2</v>
      </c>
      <c r="BH25" s="44"/>
      <c r="BI25" s="18"/>
      <c r="BJ25" s="2"/>
    </row>
    <row r="26" spans="1:62" ht="15.75">
      <c r="A26" s="1"/>
      <c r="B26" s="29"/>
      <c r="C26" s="86"/>
      <c r="D26" s="30"/>
      <c r="E26" s="31"/>
      <c r="F26" s="32"/>
      <c r="G26" s="30"/>
      <c r="H26" s="30"/>
      <c r="I26" s="33"/>
      <c r="J26" s="15" t="s">
        <v>13</v>
      </c>
      <c r="K26" s="34"/>
      <c r="L26" s="35">
        <f t="shared" ref="L26:BG26" si="9">IF(L25&gt;0,1,0)</f>
        <v>1</v>
      </c>
      <c r="M26" s="35">
        <f t="shared" si="9"/>
        <v>1</v>
      </c>
      <c r="N26" s="35">
        <f t="shared" si="9"/>
        <v>1</v>
      </c>
      <c r="O26" s="35">
        <f t="shared" si="9"/>
        <v>1</v>
      </c>
      <c r="P26" s="35">
        <f t="shared" si="9"/>
        <v>1</v>
      </c>
      <c r="Q26" s="35">
        <f t="shared" si="9"/>
        <v>1</v>
      </c>
      <c r="R26" s="35">
        <f t="shared" si="9"/>
        <v>1</v>
      </c>
      <c r="S26" s="35">
        <f t="shared" si="9"/>
        <v>1</v>
      </c>
      <c r="T26" s="35">
        <f t="shared" si="9"/>
        <v>1</v>
      </c>
      <c r="U26" s="35">
        <f t="shared" si="9"/>
        <v>1</v>
      </c>
      <c r="V26" s="35">
        <f t="shared" si="9"/>
        <v>1</v>
      </c>
      <c r="W26" s="35">
        <f t="shared" si="9"/>
        <v>1</v>
      </c>
      <c r="X26" s="35">
        <f t="shared" si="9"/>
        <v>1</v>
      </c>
      <c r="Y26" s="35">
        <f t="shared" si="9"/>
        <v>1</v>
      </c>
      <c r="Z26" s="35">
        <f t="shared" si="9"/>
        <v>1</v>
      </c>
      <c r="AA26" s="35">
        <f t="shared" si="9"/>
        <v>1</v>
      </c>
      <c r="AB26" s="35">
        <f t="shared" si="9"/>
        <v>1</v>
      </c>
      <c r="AC26" s="35">
        <f t="shared" si="9"/>
        <v>1</v>
      </c>
      <c r="AD26" s="35">
        <f t="shared" si="9"/>
        <v>1</v>
      </c>
      <c r="AE26" s="35">
        <f t="shared" si="9"/>
        <v>1</v>
      </c>
      <c r="AF26" s="35">
        <f t="shared" si="9"/>
        <v>1</v>
      </c>
      <c r="AG26" s="35">
        <f t="shared" si="9"/>
        <v>1</v>
      </c>
      <c r="AH26" s="35">
        <f t="shared" si="9"/>
        <v>1</v>
      </c>
      <c r="AI26" s="35">
        <f t="shared" si="9"/>
        <v>1</v>
      </c>
      <c r="AJ26" s="35">
        <f t="shared" si="9"/>
        <v>1</v>
      </c>
      <c r="AK26" s="35">
        <f t="shared" si="9"/>
        <v>1</v>
      </c>
      <c r="AL26" s="35">
        <f t="shared" si="9"/>
        <v>1</v>
      </c>
      <c r="AM26" s="35">
        <f t="shared" si="9"/>
        <v>1</v>
      </c>
      <c r="AN26" s="35">
        <f t="shared" si="9"/>
        <v>1</v>
      </c>
      <c r="AO26" s="35">
        <f t="shared" si="9"/>
        <v>1</v>
      </c>
      <c r="AP26" s="35">
        <f t="shared" si="9"/>
        <v>1</v>
      </c>
      <c r="AQ26" s="35">
        <f t="shared" si="9"/>
        <v>1</v>
      </c>
      <c r="AR26" s="35">
        <f t="shared" si="9"/>
        <v>1</v>
      </c>
      <c r="AS26" s="35">
        <f t="shared" si="9"/>
        <v>1</v>
      </c>
      <c r="AT26" s="35">
        <f t="shared" si="9"/>
        <v>1</v>
      </c>
      <c r="AU26" s="35">
        <f t="shared" si="9"/>
        <v>1</v>
      </c>
      <c r="AV26" s="35">
        <f t="shared" si="9"/>
        <v>1</v>
      </c>
      <c r="AW26" s="35">
        <f t="shared" si="9"/>
        <v>1</v>
      </c>
      <c r="AX26" s="35">
        <f t="shared" si="9"/>
        <v>1</v>
      </c>
      <c r="AY26" s="35">
        <f t="shared" si="9"/>
        <v>1</v>
      </c>
      <c r="AZ26" s="35">
        <f t="shared" si="9"/>
        <v>1</v>
      </c>
      <c r="BA26" s="35">
        <f t="shared" si="9"/>
        <v>1</v>
      </c>
      <c r="BB26" s="35">
        <f t="shared" si="9"/>
        <v>1</v>
      </c>
      <c r="BC26" s="35">
        <f t="shared" si="9"/>
        <v>1</v>
      </c>
      <c r="BD26" s="35">
        <f t="shared" si="9"/>
        <v>1</v>
      </c>
      <c r="BE26" s="35">
        <f t="shared" si="9"/>
        <v>1</v>
      </c>
      <c r="BF26" s="35">
        <f t="shared" si="9"/>
        <v>1</v>
      </c>
      <c r="BG26" s="35">
        <f t="shared" si="9"/>
        <v>1</v>
      </c>
      <c r="BH26" s="44"/>
      <c r="BI26" s="18"/>
      <c r="BJ26" s="2"/>
    </row>
    <row r="27" spans="1:62" ht="15.75">
      <c r="A27" s="1"/>
      <c r="B27" s="36"/>
      <c r="C27" s="87"/>
      <c r="D27" s="37"/>
      <c r="E27" s="38"/>
      <c r="F27" s="39"/>
      <c r="G27" s="37"/>
      <c r="H27" s="37"/>
      <c r="I27" s="40"/>
      <c r="J27" s="41" t="s">
        <v>14</v>
      </c>
      <c r="K27" s="42"/>
      <c r="L27" s="43">
        <f t="shared" ref="L27:N27" ca="1" si="10">L25*$E25</f>
        <v>574005.75000975491</v>
      </c>
      <c r="M27" s="43">
        <f t="shared" ca="1" si="10"/>
        <v>574005.75000975491</v>
      </c>
      <c r="N27" s="43">
        <f t="shared" ca="1" si="10"/>
        <v>574005.75000975491</v>
      </c>
      <c r="O27" s="43">
        <f ca="1">O25*$E25</f>
        <v>574005.75000975491</v>
      </c>
      <c r="P27" s="43">
        <f t="shared" ref="P27:BG27" ca="1" si="11">P25*$E25</f>
        <v>574005.75000975491</v>
      </c>
      <c r="Q27" s="43">
        <f t="shared" ca="1" si="11"/>
        <v>574005.75000975491</v>
      </c>
      <c r="R27" s="43">
        <f t="shared" ca="1" si="11"/>
        <v>574005.75000975491</v>
      </c>
      <c r="S27" s="43">
        <f t="shared" ca="1" si="11"/>
        <v>574005.75000975491</v>
      </c>
      <c r="T27" s="43">
        <f t="shared" ca="1" si="11"/>
        <v>574005.75000975491</v>
      </c>
      <c r="U27" s="43">
        <f t="shared" ca="1" si="11"/>
        <v>574005.75000975491</v>
      </c>
      <c r="V27" s="43">
        <f t="shared" ca="1" si="11"/>
        <v>574005.75000975491</v>
      </c>
      <c r="W27" s="43">
        <f t="shared" ca="1" si="11"/>
        <v>574005.75000975491</v>
      </c>
      <c r="X27" s="43">
        <f t="shared" ca="1" si="11"/>
        <v>574005.75000975491</v>
      </c>
      <c r="Y27" s="43">
        <f t="shared" ca="1" si="11"/>
        <v>574005.75000975491</v>
      </c>
      <c r="Z27" s="43">
        <f t="shared" ca="1" si="11"/>
        <v>574005.75000975491</v>
      </c>
      <c r="AA27" s="43">
        <f t="shared" ca="1" si="11"/>
        <v>574005.75000975491</v>
      </c>
      <c r="AB27" s="43">
        <f t="shared" ca="1" si="11"/>
        <v>574005.75000975491</v>
      </c>
      <c r="AC27" s="43">
        <f t="shared" ca="1" si="11"/>
        <v>574005.75000975491</v>
      </c>
      <c r="AD27" s="43">
        <f t="shared" ca="1" si="11"/>
        <v>574005.75000975491</v>
      </c>
      <c r="AE27" s="43">
        <f t="shared" ca="1" si="11"/>
        <v>574005.75000975491</v>
      </c>
      <c r="AF27" s="43">
        <f t="shared" ca="1" si="11"/>
        <v>574005.75000975491</v>
      </c>
      <c r="AG27" s="43">
        <f t="shared" ca="1" si="11"/>
        <v>574005.75000975491</v>
      </c>
      <c r="AH27" s="43">
        <f t="shared" ca="1" si="11"/>
        <v>574005.75000975491</v>
      </c>
      <c r="AI27" s="43">
        <f t="shared" ca="1" si="11"/>
        <v>574005.75000975491</v>
      </c>
      <c r="AJ27" s="43">
        <f t="shared" ca="1" si="11"/>
        <v>574005.75000975491</v>
      </c>
      <c r="AK27" s="43">
        <f t="shared" ca="1" si="11"/>
        <v>574005.75000975491</v>
      </c>
      <c r="AL27" s="43">
        <f t="shared" ca="1" si="11"/>
        <v>574005.75000975491</v>
      </c>
      <c r="AM27" s="43">
        <f t="shared" ca="1" si="11"/>
        <v>574005.75000975491</v>
      </c>
      <c r="AN27" s="43">
        <f t="shared" ca="1" si="11"/>
        <v>574005.75000975491</v>
      </c>
      <c r="AO27" s="43">
        <f t="shared" ca="1" si="11"/>
        <v>574005.75000975491</v>
      </c>
      <c r="AP27" s="43">
        <f t="shared" ca="1" si="11"/>
        <v>574005.75000975491</v>
      </c>
      <c r="AQ27" s="43">
        <f t="shared" ca="1" si="11"/>
        <v>574005.75000975491</v>
      </c>
      <c r="AR27" s="43">
        <f t="shared" ca="1" si="11"/>
        <v>574005.75000975491</v>
      </c>
      <c r="AS27" s="43">
        <f t="shared" ca="1" si="11"/>
        <v>574005.75000975491</v>
      </c>
      <c r="AT27" s="43">
        <f t="shared" ca="1" si="11"/>
        <v>574005.75000975491</v>
      </c>
      <c r="AU27" s="43">
        <f t="shared" ca="1" si="11"/>
        <v>574005.75000975491</v>
      </c>
      <c r="AV27" s="43">
        <f t="shared" ca="1" si="11"/>
        <v>574005.75000975491</v>
      </c>
      <c r="AW27" s="43">
        <f t="shared" ca="1" si="11"/>
        <v>574005.75000975491</v>
      </c>
      <c r="AX27" s="43">
        <f t="shared" ca="1" si="11"/>
        <v>574005.75000975491</v>
      </c>
      <c r="AY27" s="43">
        <f t="shared" ca="1" si="11"/>
        <v>574005.75000975491</v>
      </c>
      <c r="AZ27" s="43">
        <f t="shared" ca="1" si="11"/>
        <v>574005.75000975491</v>
      </c>
      <c r="BA27" s="43">
        <f t="shared" ca="1" si="11"/>
        <v>574005.75000975491</v>
      </c>
      <c r="BB27" s="43">
        <f t="shared" ca="1" si="11"/>
        <v>574005.75000975491</v>
      </c>
      <c r="BC27" s="43">
        <f t="shared" ca="1" si="11"/>
        <v>574005.75000975491</v>
      </c>
      <c r="BD27" s="43">
        <f t="shared" ca="1" si="11"/>
        <v>574005.75000975491</v>
      </c>
      <c r="BE27" s="43">
        <f t="shared" ca="1" si="11"/>
        <v>574005.75000975491</v>
      </c>
      <c r="BF27" s="43">
        <f t="shared" ca="1" si="11"/>
        <v>574005.75000975491</v>
      </c>
      <c r="BG27" s="43">
        <f t="shared" ca="1" si="11"/>
        <v>574005.75000975491</v>
      </c>
      <c r="BH27" s="44"/>
      <c r="BI27" s="18"/>
      <c r="BJ27" s="2"/>
    </row>
    <row r="28" spans="1:62" ht="15.75">
      <c r="A28" s="1"/>
      <c r="B28" s="19" t="str">
        <f ca="1">TEXT(COUNTA($B$14:OFFSET($B28,-1,0)),"00")</f>
        <v>05</v>
      </c>
      <c r="C28" s="85" t="str">
        <f ca="1">VLOOKUP($B28,'[1]PLANILHA ORÇ.'!$E:$F,2,FALSE)</f>
        <v>ENCARGOS COMPLEMENTARES</v>
      </c>
      <c r="D28" s="20">
        <f ca="1">VLOOKUP($B28,'[1]PLANILHA ORÇ.'!$E:$O,11,FALSE)</f>
        <v>3310243.2</v>
      </c>
      <c r="E28" s="21">
        <f ca="1">D28*(1+'[1]PLANILHA ORÇ.'!$O$17)</f>
        <v>3924124.0012733564</v>
      </c>
      <c r="F28" s="22">
        <f ca="1">E28/$E$45</f>
        <v>0.10461473074021127</v>
      </c>
      <c r="G28" s="23">
        <f>I28-H28+1</f>
        <v>1</v>
      </c>
      <c r="H28" s="24">
        <f>COUNT(K28:BI28)</f>
        <v>48</v>
      </c>
      <c r="I28" s="25">
        <f>MATCH(0,K28:BI28,-1)-1</f>
        <v>48</v>
      </c>
      <c r="J28" s="26" t="s">
        <v>12</v>
      </c>
      <c r="K28" s="27"/>
      <c r="L28" s="28">
        <f t="shared" ref="L28:N28" si="12">100%/48</f>
        <v>2.0833333333333332E-2</v>
      </c>
      <c r="M28" s="28">
        <f t="shared" si="12"/>
        <v>2.0833333333333332E-2</v>
      </c>
      <c r="N28" s="28">
        <f t="shared" si="12"/>
        <v>2.0833333333333332E-2</v>
      </c>
      <c r="O28" s="28">
        <f>100%/48</f>
        <v>2.0833333333333332E-2</v>
      </c>
      <c r="P28" s="28">
        <f t="shared" ref="P28:BG28" si="13">100%/48</f>
        <v>2.0833333333333332E-2</v>
      </c>
      <c r="Q28" s="28">
        <f t="shared" si="13"/>
        <v>2.0833333333333332E-2</v>
      </c>
      <c r="R28" s="28">
        <f t="shared" si="13"/>
        <v>2.0833333333333332E-2</v>
      </c>
      <c r="S28" s="28">
        <f t="shared" si="13"/>
        <v>2.0833333333333332E-2</v>
      </c>
      <c r="T28" s="28">
        <f t="shared" si="13"/>
        <v>2.0833333333333332E-2</v>
      </c>
      <c r="U28" s="28">
        <f t="shared" si="13"/>
        <v>2.0833333333333332E-2</v>
      </c>
      <c r="V28" s="28">
        <f t="shared" si="13"/>
        <v>2.0833333333333332E-2</v>
      </c>
      <c r="W28" s="28">
        <f t="shared" si="13"/>
        <v>2.0833333333333332E-2</v>
      </c>
      <c r="X28" s="28">
        <f t="shared" si="13"/>
        <v>2.0833333333333332E-2</v>
      </c>
      <c r="Y28" s="28">
        <f t="shared" si="13"/>
        <v>2.0833333333333332E-2</v>
      </c>
      <c r="Z28" s="28">
        <f t="shared" si="13"/>
        <v>2.0833333333333332E-2</v>
      </c>
      <c r="AA28" s="28">
        <f t="shared" si="13"/>
        <v>2.0833333333333332E-2</v>
      </c>
      <c r="AB28" s="28">
        <f t="shared" si="13"/>
        <v>2.0833333333333332E-2</v>
      </c>
      <c r="AC28" s="28">
        <f t="shared" si="13"/>
        <v>2.0833333333333332E-2</v>
      </c>
      <c r="AD28" s="28">
        <f t="shared" si="13"/>
        <v>2.0833333333333332E-2</v>
      </c>
      <c r="AE28" s="28">
        <f t="shared" si="13"/>
        <v>2.0833333333333332E-2</v>
      </c>
      <c r="AF28" s="28">
        <f t="shared" si="13"/>
        <v>2.0833333333333332E-2</v>
      </c>
      <c r="AG28" s="28">
        <f t="shared" si="13"/>
        <v>2.0833333333333332E-2</v>
      </c>
      <c r="AH28" s="28">
        <f t="shared" si="13"/>
        <v>2.0833333333333332E-2</v>
      </c>
      <c r="AI28" s="28">
        <f t="shared" si="13"/>
        <v>2.0833333333333332E-2</v>
      </c>
      <c r="AJ28" s="28">
        <f t="shared" si="13"/>
        <v>2.0833333333333332E-2</v>
      </c>
      <c r="AK28" s="28">
        <f t="shared" si="13"/>
        <v>2.0833333333333332E-2</v>
      </c>
      <c r="AL28" s="28">
        <f t="shared" si="13"/>
        <v>2.0833333333333332E-2</v>
      </c>
      <c r="AM28" s="28">
        <f t="shared" si="13"/>
        <v>2.0833333333333332E-2</v>
      </c>
      <c r="AN28" s="28">
        <f t="shared" si="13"/>
        <v>2.0833333333333332E-2</v>
      </c>
      <c r="AO28" s="28">
        <f t="shared" si="13"/>
        <v>2.0833333333333332E-2</v>
      </c>
      <c r="AP28" s="28">
        <f t="shared" si="13"/>
        <v>2.0833333333333332E-2</v>
      </c>
      <c r="AQ28" s="28">
        <f t="shared" si="13"/>
        <v>2.0833333333333332E-2</v>
      </c>
      <c r="AR28" s="28">
        <f t="shared" si="13"/>
        <v>2.0833333333333332E-2</v>
      </c>
      <c r="AS28" s="28">
        <f t="shared" si="13"/>
        <v>2.0833333333333332E-2</v>
      </c>
      <c r="AT28" s="28">
        <f t="shared" si="13"/>
        <v>2.0833333333333332E-2</v>
      </c>
      <c r="AU28" s="28">
        <f t="shared" si="13"/>
        <v>2.0833333333333332E-2</v>
      </c>
      <c r="AV28" s="28">
        <f t="shared" si="13"/>
        <v>2.0833333333333332E-2</v>
      </c>
      <c r="AW28" s="28">
        <f t="shared" si="13"/>
        <v>2.0833333333333332E-2</v>
      </c>
      <c r="AX28" s="28">
        <f t="shared" si="13"/>
        <v>2.0833333333333332E-2</v>
      </c>
      <c r="AY28" s="28">
        <f t="shared" si="13"/>
        <v>2.0833333333333332E-2</v>
      </c>
      <c r="AZ28" s="28">
        <f t="shared" si="13"/>
        <v>2.0833333333333332E-2</v>
      </c>
      <c r="BA28" s="28">
        <f t="shared" si="13"/>
        <v>2.0833333333333332E-2</v>
      </c>
      <c r="BB28" s="28">
        <f t="shared" si="13"/>
        <v>2.0833333333333332E-2</v>
      </c>
      <c r="BC28" s="28">
        <f t="shared" si="13"/>
        <v>2.0833333333333332E-2</v>
      </c>
      <c r="BD28" s="28">
        <f t="shared" si="13"/>
        <v>2.0833333333333332E-2</v>
      </c>
      <c r="BE28" s="28">
        <f t="shared" si="13"/>
        <v>2.0833333333333332E-2</v>
      </c>
      <c r="BF28" s="28">
        <f t="shared" si="13"/>
        <v>2.0833333333333332E-2</v>
      </c>
      <c r="BG28" s="28">
        <f t="shared" si="13"/>
        <v>2.0833333333333332E-2</v>
      </c>
      <c r="BH28" s="44"/>
      <c r="BI28" s="18"/>
      <c r="BJ28" s="2"/>
    </row>
    <row r="29" spans="1:62" ht="15.75">
      <c r="A29" s="1"/>
      <c r="B29" s="29"/>
      <c r="C29" s="86"/>
      <c r="D29" s="30"/>
      <c r="E29" s="31"/>
      <c r="F29" s="32"/>
      <c r="G29" s="30"/>
      <c r="H29" s="30"/>
      <c r="I29" s="33"/>
      <c r="J29" s="15" t="s">
        <v>13</v>
      </c>
      <c r="K29" s="34"/>
      <c r="L29" s="35">
        <f t="shared" ref="L29:BG29" si="14">IF(L28&gt;0,1,0)</f>
        <v>1</v>
      </c>
      <c r="M29" s="35">
        <f t="shared" si="14"/>
        <v>1</v>
      </c>
      <c r="N29" s="35">
        <f t="shared" si="14"/>
        <v>1</v>
      </c>
      <c r="O29" s="35">
        <f t="shared" si="14"/>
        <v>1</v>
      </c>
      <c r="P29" s="35">
        <f t="shared" si="14"/>
        <v>1</v>
      </c>
      <c r="Q29" s="35">
        <f t="shared" si="14"/>
        <v>1</v>
      </c>
      <c r="R29" s="35">
        <f t="shared" si="14"/>
        <v>1</v>
      </c>
      <c r="S29" s="35">
        <f t="shared" si="14"/>
        <v>1</v>
      </c>
      <c r="T29" s="35">
        <f t="shared" si="14"/>
        <v>1</v>
      </c>
      <c r="U29" s="35">
        <f t="shared" si="14"/>
        <v>1</v>
      </c>
      <c r="V29" s="35">
        <f t="shared" si="14"/>
        <v>1</v>
      </c>
      <c r="W29" s="35">
        <f t="shared" si="14"/>
        <v>1</v>
      </c>
      <c r="X29" s="35">
        <f t="shared" si="14"/>
        <v>1</v>
      </c>
      <c r="Y29" s="35">
        <f t="shared" si="14"/>
        <v>1</v>
      </c>
      <c r="Z29" s="35">
        <f t="shared" si="14"/>
        <v>1</v>
      </c>
      <c r="AA29" s="35">
        <f t="shared" si="14"/>
        <v>1</v>
      </c>
      <c r="AB29" s="35">
        <f t="shared" si="14"/>
        <v>1</v>
      </c>
      <c r="AC29" s="35">
        <f t="shared" si="14"/>
        <v>1</v>
      </c>
      <c r="AD29" s="35">
        <f t="shared" si="14"/>
        <v>1</v>
      </c>
      <c r="AE29" s="35">
        <f t="shared" si="14"/>
        <v>1</v>
      </c>
      <c r="AF29" s="35">
        <f t="shared" si="14"/>
        <v>1</v>
      </c>
      <c r="AG29" s="35">
        <f t="shared" si="14"/>
        <v>1</v>
      </c>
      <c r="AH29" s="35">
        <f t="shared" si="14"/>
        <v>1</v>
      </c>
      <c r="AI29" s="35">
        <f t="shared" si="14"/>
        <v>1</v>
      </c>
      <c r="AJ29" s="35">
        <f t="shared" si="14"/>
        <v>1</v>
      </c>
      <c r="AK29" s="35">
        <f t="shared" si="14"/>
        <v>1</v>
      </c>
      <c r="AL29" s="35">
        <f t="shared" si="14"/>
        <v>1</v>
      </c>
      <c r="AM29" s="35">
        <f t="shared" si="14"/>
        <v>1</v>
      </c>
      <c r="AN29" s="35">
        <f t="shared" si="14"/>
        <v>1</v>
      </c>
      <c r="AO29" s="35">
        <f t="shared" si="14"/>
        <v>1</v>
      </c>
      <c r="AP29" s="35">
        <f t="shared" si="14"/>
        <v>1</v>
      </c>
      <c r="AQ29" s="35">
        <f t="shared" si="14"/>
        <v>1</v>
      </c>
      <c r="AR29" s="35">
        <f t="shared" si="14"/>
        <v>1</v>
      </c>
      <c r="AS29" s="35">
        <f t="shared" si="14"/>
        <v>1</v>
      </c>
      <c r="AT29" s="35">
        <f t="shared" si="14"/>
        <v>1</v>
      </c>
      <c r="AU29" s="35">
        <f t="shared" si="14"/>
        <v>1</v>
      </c>
      <c r="AV29" s="35">
        <f t="shared" si="14"/>
        <v>1</v>
      </c>
      <c r="AW29" s="35">
        <f t="shared" si="14"/>
        <v>1</v>
      </c>
      <c r="AX29" s="35">
        <f t="shared" si="14"/>
        <v>1</v>
      </c>
      <c r="AY29" s="35">
        <f t="shared" si="14"/>
        <v>1</v>
      </c>
      <c r="AZ29" s="35">
        <f t="shared" si="14"/>
        <v>1</v>
      </c>
      <c r="BA29" s="35">
        <f t="shared" si="14"/>
        <v>1</v>
      </c>
      <c r="BB29" s="35">
        <f t="shared" si="14"/>
        <v>1</v>
      </c>
      <c r="BC29" s="35">
        <f t="shared" si="14"/>
        <v>1</v>
      </c>
      <c r="BD29" s="35">
        <f t="shared" si="14"/>
        <v>1</v>
      </c>
      <c r="BE29" s="35">
        <f t="shared" si="14"/>
        <v>1</v>
      </c>
      <c r="BF29" s="35">
        <f t="shared" si="14"/>
        <v>1</v>
      </c>
      <c r="BG29" s="35">
        <f t="shared" si="14"/>
        <v>1</v>
      </c>
      <c r="BH29" s="44"/>
      <c r="BI29" s="18"/>
      <c r="BJ29" s="2"/>
    </row>
    <row r="30" spans="1:62" ht="15.75">
      <c r="A30" s="1"/>
      <c r="B30" s="36"/>
      <c r="C30" s="87"/>
      <c r="D30" s="37"/>
      <c r="E30" s="38"/>
      <c r="F30" s="39"/>
      <c r="G30" s="37"/>
      <c r="H30" s="37"/>
      <c r="I30" s="40"/>
      <c r="J30" s="41" t="s">
        <v>14</v>
      </c>
      <c r="K30" s="42"/>
      <c r="L30" s="43">
        <f t="shared" ref="L30:N30" ca="1" si="15">L28*$E28</f>
        <v>81752.583359861586</v>
      </c>
      <c r="M30" s="43">
        <f t="shared" ca="1" si="15"/>
        <v>81752.583359861586</v>
      </c>
      <c r="N30" s="43">
        <f t="shared" ca="1" si="15"/>
        <v>81752.583359861586</v>
      </c>
      <c r="O30" s="43">
        <f ca="1">O28*$E28</f>
        <v>81752.583359861586</v>
      </c>
      <c r="P30" s="43">
        <f t="shared" ref="P30:BG30" ca="1" si="16">P28*$E28</f>
        <v>81752.583359861586</v>
      </c>
      <c r="Q30" s="43">
        <f t="shared" ca="1" si="16"/>
        <v>81752.583359861586</v>
      </c>
      <c r="R30" s="43">
        <f t="shared" ca="1" si="16"/>
        <v>81752.583359861586</v>
      </c>
      <c r="S30" s="43">
        <f t="shared" ca="1" si="16"/>
        <v>81752.583359861586</v>
      </c>
      <c r="T30" s="43">
        <f t="shared" ca="1" si="16"/>
        <v>81752.583359861586</v>
      </c>
      <c r="U30" s="43">
        <f t="shared" ca="1" si="16"/>
        <v>81752.583359861586</v>
      </c>
      <c r="V30" s="43">
        <f t="shared" ca="1" si="16"/>
        <v>81752.583359861586</v>
      </c>
      <c r="W30" s="43">
        <f t="shared" ca="1" si="16"/>
        <v>81752.583359861586</v>
      </c>
      <c r="X30" s="43">
        <f t="shared" ca="1" si="16"/>
        <v>81752.583359861586</v>
      </c>
      <c r="Y30" s="43">
        <f t="shared" ca="1" si="16"/>
        <v>81752.583359861586</v>
      </c>
      <c r="Z30" s="43">
        <f t="shared" ca="1" si="16"/>
        <v>81752.583359861586</v>
      </c>
      <c r="AA30" s="43">
        <f t="shared" ca="1" si="16"/>
        <v>81752.583359861586</v>
      </c>
      <c r="AB30" s="43">
        <f t="shared" ca="1" si="16"/>
        <v>81752.583359861586</v>
      </c>
      <c r="AC30" s="43">
        <f t="shared" ca="1" si="16"/>
        <v>81752.583359861586</v>
      </c>
      <c r="AD30" s="43">
        <f t="shared" ca="1" si="16"/>
        <v>81752.583359861586</v>
      </c>
      <c r="AE30" s="43">
        <f t="shared" ca="1" si="16"/>
        <v>81752.583359861586</v>
      </c>
      <c r="AF30" s="43">
        <f t="shared" ca="1" si="16"/>
        <v>81752.583359861586</v>
      </c>
      <c r="AG30" s="43">
        <f t="shared" ca="1" si="16"/>
        <v>81752.583359861586</v>
      </c>
      <c r="AH30" s="43">
        <f t="shared" ca="1" si="16"/>
        <v>81752.583359861586</v>
      </c>
      <c r="AI30" s="43">
        <f t="shared" ca="1" si="16"/>
        <v>81752.583359861586</v>
      </c>
      <c r="AJ30" s="43">
        <f t="shared" ca="1" si="16"/>
        <v>81752.583359861586</v>
      </c>
      <c r="AK30" s="43">
        <f t="shared" ca="1" si="16"/>
        <v>81752.583359861586</v>
      </c>
      <c r="AL30" s="43">
        <f t="shared" ca="1" si="16"/>
        <v>81752.583359861586</v>
      </c>
      <c r="AM30" s="43">
        <f t="shared" ca="1" si="16"/>
        <v>81752.583359861586</v>
      </c>
      <c r="AN30" s="43">
        <f t="shared" ca="1" si="16"/>
        <v>81752.583359861586</v>
      </c>
      <c r="AO30" s="43">
        <f t="shared" ca="1" si="16"/>
        <v>81752.583359861586</v>
      </c>
      <c r="AP30" s="43">
        <f t="shared" ca="1" si="16"/>
        <v>81752.583359861586</v>
      </c>
      <c r="AQ30" s="43">
        <f t="shared" ca="1" si="16"/>
        <v>81752.583359861586</v>
      </c>
      <c r="AR30" s="43">
        <f t="shared" ca="1" si="16"/>
        <v>81752.583359861586</v>
      </c>
      <c r="AS30" s="43">
        <f t="shared" ca="1" si="16"/>
        <v>81752.583359861586</v>
      </c>
      <c r="AT30" s="43">
        <f t="shared" ca="1" si="16"/>
        <v>81752.583359861586</v>
      </c>
      <c r="AU30" s="43">
        <f t="shared" ca="1" si="16"/>
        <v>81752.583359861586</v>
      </c>
      <c r="AV30" s="43">
        <f t="shared" ca="1" si="16"/>
        <v>81752.583359861586</v>
      </c>
      <c r="AW30" s="43">
        <f t="shared" ca="1" si="16"/>
        <v>81752.583359861586</v>
      </c>
      <c r="AX30" s="43">
        <f t="shared" ca="1" si="16"/>
        <v>81752.583359861586</v>
      </c>
      <c r="AY30" s="43">
        <f t="shared" ca="1" si="16"/>
        <v>81752.583359861586</v>
      </c>
      <c r="AZ30" s="43">
        <f t="shared" ca="1" si="16"/>
        <v>81752.583359861586</v>
      </c>
      <c r="BA30" s="43">
        <f t="shared" ca="1" si="16"/>
        <v>81752.583359861586</v>
      </c>
      <c r="BB30" s="43">
        <f t="shared" ca="1" si="16"/>
        <v>81752.583359861586</v>
      </c>
      <c r="BC30" s="43">
        <f t="shared" ca="1" si="16"/>
        <v>81752.583359861586</v>
      </c>
      <c r="BD30" s="43">
        <f t="shared" ca="1" si="16"/>
        <v>81752.583359861586</v>
      </c>
      <c r="BE30" s="43">
        <f t="shared" ca="1" si="16"/>
        <v>81752.583359861586</v>
      </c>
      <c r="BF30" s="43">
        <f t="shared" ca="1" si="16"/>
        <v>81752.583359861586</v>
      </c>
      <c r="BG30" s="43">
        <f t="shared" ca="1" si="16"/>
        <v>81752.583359861586</v>
      </c>
      <c r="BH30" s="44"/>
      <c r="BI30" s="18"/>
      <c r="BJ30" s="2"/>
    </row>
    <row r="31" spans="1:62" ht="15.75">
      <c r="A31" s="1"/>
      <c r="B31" s="19" t="str">
        <f ca="1">TEXT(COUNTA($B$14:OFFSET($B31,-1,0)),"00")</f>
        <v>06</v>
      </c>
      <c r="C31" s="85" t="str">
        <f ca="1">VLOOKUP($B31,'[1]PLANILHA ORÇ.'!$E:$F,2,FALSE)</f>
        <v>SERVIÇO DE TRANSPORTE DE MUDAS</v>
      </c>
      <c r="D31" s="20">
        <f ca="1">VLOOKUP($B31,'[1]PLANILHA ORÇ.'!$E:$O,11,FALSE)</f>
        <v>195117.12</v>
      </c>
      <c r="E31" s="21">
        <f ca="1">D31*(1+'[1]PLANILHA ORÇ.'!$O$17)</f>
        <v>231301.36590910709</v>
      </c>
      <c r="F31" s="22">
        <f ca="1">E31/$E$45</f>
        <v>6.1663520588473653E-3</v>
      </c>
      <c r="G31" s="23">
        <f>I31-H31+1</f>
        <v>1</v>
      </c>
      <c r="H31" s="24">
        <f>COUNT(K31:BI31)</f>
        <v>48</v>
      </c>
      <c r="I31" s="25">
        <f>MATCH(0,K31:BI31,-1)-1</f>
        <v>48</v>
      </c>
      <c r="J31" s="26" t="s">
        <v>12</v>
      </c>
      <c r="K31" s="27"/>
      <c r="L31" s="28">
        <f t="shared" ref="L31:N31" si="17">100%/48</f>
        <v>2.0833333333333332E-2</v>
      </c>
      <c r="M31" s="28">
        <f t="shared" si="17"/>
        <v>2.0833333333333332E-2</v>
      </c>
      <c r="N31" s="28">
        <f t="shared" si="17"/>
        <v>2.0833333333333332E-2</v>
      </c>
      <c r="O31" s="28">
        <f>100%/48</f>
        <v>2.0833333333333332E-2</v>
      </c>
      <c r="P31" s="28">
        <f t="shared" ref="P31:BG31" si="18">100%/48</f>
        <v>2.0833333333333332E-2</v>
      </c>
      <c r="Q31" s="28">
        <f t="shared" si="18"/>
        <v>2.0833333333333332E-2</v>
      </c>
      <c r="R31" s="28">
        <f t="shared" si="18"/>
        <v>2.0833333333333332E-2</v>
      </c>
      <c r="S31" s="28">
        <f t="shared" si="18"/>
        <v>2.0833333333333332E-2</v>
      </c>
      <c r="T31" s="28">
        <f t="shared" si="18"/>
        <v>2.0833333333333332E-2</v>
      </c>
      <c r="U31" s="28">
        <f t="shared" si="18"/>
        <v>2.0833333333333332E-2</v>
      </c>
      <c r="V31" s="28">
        <f t="shared" si="18"/>
        <v>2.0833333333333332E-2</v>
      </c>
      <c r="W31" s="28">
        <f t="shared" si="18"/>
        <v>2.0833333333333332E-2</v>
      </c>
      <c r="X31" s="28">
        <f t="shared" si="18"/>
        <v>2.0833333333333332E-2</v>
      </c>
      <c r="Y31" s="28">
        <f t="shared" si="18"/>
        <v>2.0833333333333332E-2</v>
      </c>
      <c r="Z31" s="28">
        <f t="shared" si="18"/>
        <v>2.0833333333333332E-2</v>
      </c>
      <c r="AA31" s="28">
        <f t="shared" si="18"/>
        <v>2.0833333333333332E-2</v>
      </c>
      <c r="AB31" s="28">
        <f t="shared" si="18"/>
        <v>2.0833333333333332E-2</v>
      </c>
      <c r="AC31" s="28">
        <f t="shared" si="18"/>
        <v>2.0833333333333332E-2</v>
      </c>
      <c r="AD31" s="28">
        <f t="shared" si="18"/>
        <v>2.0833333333333332E-2</v>
      </c>
      <c r="AE31" s="28">
        <f t="shared" si="18"/>
        <v>2.0833333333333332E-2</v>
      </c>
      <c r="AF31" s="28">
        <f t="shared" si="18"/>
        <v>2.0833333333333332E-2</v>
      </c>
      <c r="AG31" s="28">
        <f t="shared" si="18"/>
        <v>2.0833333333333332E-2</v>
      </c>
      <c r="AH31" s="28">
        <f t="shared" si="18"/>
        <v>2.0833333333333332E-2</v>
      </c>
      <c r="AI31" s="28">
        <f t="shared" si="18"/>
        <v>2.0833333333333332E-2</v>
      </c>
      <c r="AJ31" s="28">
        <f t="shared" si="18"/>
        <v>2.0833333333333332E-2</v>
      </c>
      <c r="AK31" s="28">
        <f t="shared" si="18"/>
        <v>2.0833333333333332E-2</v>
      </c>
      <c r="AL31" s="28">
        <f t="shared" si="18"/>
        <v>2.0833333333333332E-2</v>
      </c>
      <c r="AM31" s="28">
        <f t="shared" si="18"/>
        <v>2.0833333333333332E-2</v>
      </c>
      <c r="AN31" s="28">
        <f t="shared" si="18"/>
        <v>2.0833333333333332E-2</v>
      </c>
      <c r="AO31" s="28">
        <f t="shared" si="18"/>
        <v>2.0833333333333332E-2</v>
      </c>
      <c r="AP31" s="28">
        <f t="shared" si="18"/>
        <v>2.0833333333333332E-2</v>
      </c>
      <c r="AQ31" s="28">
        <f t="shared" si="18"/>
        <v>2.0833333333333332E-2</v>
      </c>
      <c r="AR31" s="28">
        <f t="shared" si="18"/>
        <v>2.0833333333333332E-2</v>
      </c>
      <c r="AS31" s="28">
        <f t="shared" si="18"/>
        <v>2.0833333333333332E-2</v>
      </c>
      <c r="AT31" s="28">
        <f t="shared" si="18"/>
        <v>2.0833333333333332E-2</v>
      </c>
      <c r="AU31" s="28">
        <f t="shared" si="18"/>
        <v>2.0833333333333332E-2</v>
      </c>
      <c r="AV31" s="28">
        <f t="shared" si="18"/>
        <v>2.0833333333333332E-2</v>
      </c>
      <c r="AW31" s="28">
        <f t="shared" si="18"/>
        <v>2.0833333333333332E-2</v>
      </c>
      <c r="AX31" s="28">
        <f t="shared" si="18"/>
        <v>2.0833333333333332E-2</v>
      </c>
      <c r="AY31" s="28">
        <f t="shared" si="18"/>
        <v>2.0833333333333332E-2</v>
      </c>
      <c r="AZ31" s="28">
        <f t="shared" si="18"/>
        <v>2.0833333333333332E-2</v>
      </c>
      <c r="BA31" s="28">
        <f t="shared" si="18"/>
        <v>2.0833333333333332E-2</v>
      </c>
      <c r="BB31" s="28">
        <f t="shared" si="18"/>
        <v>2.0833333333333332E-2</v>
      </c>
      <c r="BC31" s="28">
        <f t="shared" si="18"/>
        <v>2.0833333333333332E-2</v>
      </c>
      <c r="BD31" s="28">
        <f t="shared" si="18"/>
        <v>2.0833333333333332E-2</v>
      </c>
      <c r="BE31" s="28">
        <f t="shared" si="18"/>
        <v>2.0833333333333332E-2</v>
      </c>
      <c r="BF31" s="28">
        <f t="shared" si="18"/>
        <v>2.0833333333333332E-2</v>
      </c>
      <c r="BG31" s="28">
        <f t="shared" si="18"/>
        <v>2.0833333333333332E-2</v>
      </c>
      <c r="BH31" s="44"/>
      <c r="BI31" s="18"/>
      <c r="BJ31" s="2"/>
    </row>
    <row r="32" spans="1:62" ht="15.75">
      <c r="A32" s="1"/>
      <c r="B32" s="29"/>
      <c r="C32" s="86"/>
      <c r="D32" s="30"/>
      <c r="E32" s="31"/>
      <c r="F32" s="32"/>
      <c r="G32" s="30"/>
      <c r="H32" s="30"/>
      <c r="I32" s="33"/>
      <c r="J32" s="15" t="s">
        <v>13</v>
      </c>
      <c r="K32" s="34"/>
      <c r="L32" s="35">
        <f t="shared" ref="L32:BG32" si="19">IF(L31&gt;0,1,0)</f>
        <v>1</v>
      </c>
      <c r="M32" s="35">
        <f t="shared" si="19"/>
        <v>1</v>
      </c>
      <c r="N32" s="35">
        <f t="shared" si="19"/>
        <v>1</v>
      </c>
      <c r="O32" s="35">
        <f t="shared" si="19"/>
        <v>1</v>
      </c>
      <c r="P32" s="35">
        <f t="shared" si="19"/>
        <v>1</v>
      </c>
      <c r="Q32" s="35">
        <f t="shared" si="19"/>
        <v>1</v>
      </c>
      <c r="R32" s="35">
        <f t="shared" si="19"/>
        <v>1</v>
      </c>
      <c r="S32" s="35">
        <f t="shared" si="19"/>
        <v>1</v>
      </c>
      <c r="T32" s="35">
        <f t="shared" si="19"/>
        <v>1</v>
      </c>
      <c r="U32" s="35">
        <f t="shared" si="19"/>
        <v>1</v>
      </c>
      <c r="V32" s="35">
        <f t="shared" si="19"/>
        <v>1</v>
      </c>
      <c r="W32" s="35">
        <f t="shared" si="19"/>
        <v>1</v>
      </c>
      <c r="X32" s="35">
        <f t="shared" si="19"/>
        <v>1</v>
      </c>
      <c r="Y32" s="35">
        <f t="shared" si="19"/>
        <v>1</v>
      </c>
      <c r="Z32" s="35">
        <f t="shared" si="19"/>
        <v>1</v>
      </c>
      <c r="AA32" s="35">
        <f t="shared" si="19"/>
        <v>1</v>
      </c>
      <c r="AB32" s="35">
        <f t="shared" si="19"/>
        <v>1</v>
      </c>
      <c r="AC32" s="35">
        <f t="shared" si="19"/>
        <v>1</v>
      </c>
      <c r="AD32" s="35">
        <f t="shared" si="19"/>
        <v>1</v>
      </c>
      <c r="AE32" s="35">
        <f t="shared" si="19"/>
        <v>1</v>
      </c>
      <c r="AF32" s="35">
        <f t="shared" si="19"/>
        <v>1</v>
      </c>
      <c r="AG32" s="35">
        <f t="shared" si="19"/>
        <v>1</v>
      </c>
      <c r="AH32" s="35">
        <f t="shared" si="19"/>
        <v>1</v>
      </c>
      <c r="AI32" s="35">
        <f t="shared" si="19"/>
        <v>1</v>
      </c>
      <c r="AJ32" s="35">
        <f t="shared" si="19"/>
        <v>1</v>
      </c>
      <c r="AK32" s="35">
        <f t="shared" si="19"/>
        <v>1</v>
      </c>
      <c r="AL32" s="35">
        <f t="shared" si="19"/>
        <v>1</v>
      </c>
      <c r="AM32" s="35">
        <f t="shared" si="19"/>
        <v>1</v>
      </c>
      <c r="AN32" s="35">
        <f t="shared" si="19"/>
        <v>1</v>
      </c>
      <c r="AO32" s="35">
        <f t="shared" si="19"/>
        <v>1</v>
      </c>
      <c r="AP32" s="35">
        <f t="shared" si="19"/>
        <v>1</v>
      </c>
      <c r="AQ32" s="35">
        <f t="shared" si="19"/>
        <v>1</v>
      </c>
      <c r="AR32" s="35">
        <f t="shared" si="19"/>
        <v>1</v>
      </c>
      <c r="AS32" s="35">
        <f t="shared" si="19"/>
        <v>1</v>
      </c>
      <c r="AT32" s="35">
        <f t="shared" si="19"/>
        <v>1</v>
      </c>
      <c r="AU32" s="35">
        <f t="shared" si="19"/>
        <v>1</v>
      </c>
      <c r="AV32" s="35">
        <f t="shared" si="19"/>
        <v>1</v>
      </c>
      <c r="AW32" s="35">
        <f t="shared" si="19"/>
        <v>1</v>
      </c>
      <c r="AX32" s="35">
        <f t="shared" si="19"/>
        <v>1</v>
      </c>
      <c r="AY32" s="35">
        <f t="shared" si="19"/>
        <v>1</v>
      </c>
      <c r="AZ32" s="35">
        <f t="shared" si="19"/>
        <v>1</v>
      </c>
      <c r="BA32" s="35">
        <f t="shared" si="19"/>
        <v>1</v>
      </c>
      <c r="BB32" s="35">
        <f t="shared" si="19"/>
        <v>1</v>
      </c>
      <c r="BC32" s="35">
        <f t="shared" si="19"/>
        <v>1</v>
      </c>
      <c r="BD32" s="35">
        <f t="shared" si="19"/>
        <v>1</v>
      </c>
      <c r="BE32" s="35">
        <f t="shared" si="19"/>
        <v>1</v>
      </c>
      <c r="BF32" s="35">
        <f t="shared" si="19"/>
        <v>1</v>
      </c>
      <c r="BG32" s="35">
        <f t="shared" si="19"/>
        <v>1</v>
      </c>
      <c r="BH32" s="44"/>
      <c r="BI32" s="18"/>
      <c r="BJ32" s="2"/>
    </row>
    <row r="33" spans="1:62" ht="15.75">
      <c r="A33" s="1"/>
      <c r="B33" s="36"/>
      <c r="C33" s="87"/>
      <c r="D33" s="37"/>
      <c r="E33" s="38"/>
      <c r="F33" s="39"/>
      <c r="G33" s="37"/>
      <c r="H33" s="37"/>
      <c r="I33" s="40"/>
      <c r="J33" s="41" t="s">
        <v>14</v>
      </c>
      <c r="K33" s="42"/>
      <c r="L33" s="43">
        <f t="shared" ref="L33:N33" ca="1" si="20">L31*$E31</f>
        <v>4818.7784564397307</v>
      </c>
      <c r="M33" s="43">
        <f t="shared" ca="1" si="20"/>
        <v>4818.7784564397307</v>
      </c>
      <c r="N33" s="43">
        <f t="shared" ca="1" si="20"/>
        <v>4818.7784564397307</v>
      </c>
      <c r="O33" s="43">
        <f ca="1">O31*$E31</f>
        <v>4818.7784564397307</v>
      </c>
      <c r="P33" s="43">
        <f t="shared" ref="P33:BG33" ca="1" si="21">P31*$E31</f>
        <v>4818.7784564397307</v>
      </c>
      <c r="Q33" s="43">
        <f t="shared" ca="1" si="21"/>
        <v>4818.7784564397307</v>
      </c>
      <c r="R33" s="43">
        <f t="shared" ca="1" si="21"/>
        <v>4818.7784564397307</v>
      </c>
      <c r="S33" s="43">
        <f t="shared" ca="1" si="21"/>
        <v>4818.7784564397307</v>
      </c>
      <c r="T33" s="43">
        <f t="shared" ca="1" si="21"/>
        <v>4818.7784564397307</v>
      </c>
      <c r="U33" s="43">
        <f t="shared" ca="1" si="21"/>
        <v>4818.7784564397307</v>
      </c>
      <c r="V33" s="43">
        <f t="shared" ca="1" si="21"/>
        <v>4818.7784564397307</v>
      </c>
      <c r="W33" s="43">
        <f t="shared" ca="1" si="21"/>
        <v>4818.7784564397307</v>
      </c>
      <c r="X33" s="43">
        <f t="shared" ca="1" si="21"/>
        <v>4818.7784564397307</v>
      </c>
      <c r="Y33" s="43">
        <f t="shared" ca="1" si="21"/>
        <v>4818.7784564397307</v>
      </c>
      <c r="Z33" s="43">
        <f t="shared" ca="1" si="21"/>
        <v>4818.7784564397307</v>
      </c>
      <c r="AA33" s="43">
        <f t="shared" ca="1" si="21"/>
        <v>4818.7784564397307</v>
      </c>
      <c r="AB33" s="43">
        <f t="shared" ca="1" si="21"/>
        <v>4818.7784564397307</v>
      </c>
      <c r="AC33" s="43">
        <f t="shared" ca="1" si="21"/>
        <v>4818.7784564397307</v>
      </c>
      <c r="AD33" s="43">
        <f t="shared" ca="1" si="21"/>
        <v>4818.7784564397307</v>
      </c>
      <c r="AE33" s="43">
        <f t="shared" ca="1" si="21"/>
        <v>4818.7784564397307</v>
      </c>
      <c r="AF33" s="43">
        <f t="shared" ca="1" si="21"/>
        <v>4818.7784564397307</v>
      </c>
      <c r="AG33" s="43">
        <f t="shared" ca="1" si="21"/>
        <v>4818.7784564397307</v>
      </c>
      <c r="AH33" s="43">
        <f t="shared" ca="1" si="21"/>
        <v>4818.7784564397307</v>
      </c>
      <c r="AI33" s="43">
        <f t="shared" ca="1" si="21"/>
        <v>4818.7784564397307</v>
      </c>
      <c r="AJ33" s="43">
        <f t="shared" ca="1" si="21"/>
        <v>4818.7784564397307</v>
      </c>
      <c r="AK33" s="43">
        <f t="shared" ca="1" si="21"/>
        <v>4818.7784564397307</v>
      </c>
      <c r="AL33" s="43">
        <f t="shared" ca="1" si="21"/>
        <v>4818.7784564397307</v>
      </c>
      <c r="AM33" s="43">
        <f t="shared" ca="1" si="21"/>
        <v>4818.7784564397307</v>
      </c>
      <c r="AN33" s="43">
        <f t="shared" ca="1" si="21"/>
        <v>4818.7784564397307</v>
      </c>
      <c r="AO33" s="43">
        <f t="shared" ca="1" si="21"/>
        <v>4818.7784564397307</v>
      </c>
      <c r="AP33" s="43">
        <f t="shared" ca="1" si="21"/>
        <v>4818.7784564397307</v>
      </c>
      <c r="AQ33" s="43">
        <f t="shared" ca="1" si="21"/>
        <v>4818.7784564397307</v>
      </c>
      <c r="AR33" s="43">
        <f t="shared" ca="1" si="21"/>
        <v>4818.7784564397307</v>
      </c>
      <c r="AS33" s="43">
        <f t="shared" ca="1" si="21"/>
        <v>4818.7784564397307</v>
      </c>
      <c r="AT33" s="43">
        <f t="shared" ca="1" si="21"/>
        <v>4818.7784564397307</v>
      </c>
      <c r="AU33" s="43">
        <f t="shared" ca="1" si="21"/>
        <v>4818.7784564397307</v>
      </c>
      <c r="AV33" s="43">
        <f t="shared" ca="1" si="21"/>
        <v>4818.7784564397307</v>
      </c>
      <c r="AW33" s="43">
        <f t="shared" ca="1" si="21"/>
        <v>4818.7784564397307</v>
      </c>
      <c r="AX33" s="43">
        <f t="shared" ca="1" si="21"/>
        <v>4818.7784564397307</v>
      </c>
      <c r="AY33" s="43">
        <f t="shared" ca="1" si="21"/>
        <v>4818.7784564397307</v>
      </c>
      <c r="AZ33" s="43">
        <f t="shared" ca="1" si="21"/>
        <v>4818.7784564397307</v>
      </c>
      <c r="BA33" s="43">
        <f t="shared" ca="1" si="21"/>
        <v>4818.7784564397307</v>
      </c>
      <c r="BB33" s="43">
        <f t="shared" ca="1" si="21"/>
        <v>4818.7784564397307</v>
      </c>
      <c r="BC33" s="43">
        <f t="shared" ca="1" si="21"/>
        <v>4818.7784564397307</v>
      </c>
      <c r="BD33" s="43">
        <f t="shared" ca="1" si="21"/>
        <v>4818.7784564397307</v>
      </c>
      <c r="BE33" s="43">
        <f t="shared" ca="1" si="21"/>
        <v>4818.7784564397307</v>
      </c>
      <c r="BF33" s="43">
        <f t="shared" ca="1" si="21"/>
        <v>4818.7784564397307</v>
      </c>
      <c r="BG33" s="43">
        <f t="shared" ca="1" si="21"/>
        <v>4818.7784564397307</v>
      </c>
      <c r="BH33" s="44"/>
      <c r="BI33" s="18"/>
      <c r="BJ33" s="2"/>
    </row>
    <row r="34" spans="1:62" ht="15.75">
      <c r="A34" s="1"/>
      <c r="B34" s="19" t="str">
        <f ca="1">TEXT(COUNTA($B$14:OFFSET($B34,-1,0)),"00")</f>
        <v>07</v>
      </c>
      <c r="C34" s="85" t="str">
        <f ca="1">VLOOKUP($B34,'[1]PLANILHA ORÇ.'!$E:$F,2,FALSE)</f>
        <v>SERVIÇOS DE MANUTENÇÃO PREVENTIVA E CORRETIVA DE EQUIPAMENTOS</v>
      </c>
      <c r="D34" s="20">
        <f ca="1">VLOOKUP($B34,'[1]PLANILHA ORÇ.'!$E:$O,11,FALSE)</f>
        <v>494740.3</v>
      </c>
      <c r="E34" s="21">
        <f ca="1">D34*(1+'[1]PLANILHA ORÇ.'!$O$17)</f>
        <v>586489.32067202206</v>
      </c>
      <c r="F34" s="22">
        <f ca="1">E34/$E$45</f>
        <v>1.5635444329537885E-2</v>
      </c>
      <c r="G34" s="23">
        <f>I34-H34+1</f>
        <v>1</v>
      </c>
      <c r="H34" s="24">
        <f>COUNT(K34:BI34)</f>
        <v>48</v>
      </c>
      <c r="I34" s="25">
        <f>MATCH(0,K34:BI34,-1)-1</f>
        <v>48</v>
      </c>
      <c r="J34" s="26" t="s">
        <v>12</v>
      </c>
      <c r="K34" s="27"/>
      <c r="L34" s="28">
        <f t="shared" ref="L34:N34" si="22">100%/48</f>
        <v>2.0833333333333332E-2</v>
      </c>
      <c r="M34" s="28">
        <f t="shared" si="22"/>
        <v>2.0833333333333332E-2</v>
      </c>
      <c r="N34" s="28">
        <f t="shared" si="22"/>
        <v>2.0833333333333332E-2</v>
      </c>
      <c r="O34" s="28">
        <f>100%/48</f>
        <v>2.0833333333333332E-2</v>
      </c>
      <c r="P34" s="28">
        <f t="shared" ref="P34:BG34" si="23">100%/48</f>
        <v>2.0833333333333332E-2</v>
      </c>
      <c r="Q34" s="28">
        <f t="shared" si="23"/>
        <v>2.0833333333333332E-2</v>
      </c>
      <c r="R34" s="28">
        <f t="shared" si="23"/>
        <v>2.0833333333333332E-2</v>
      </c>
      <c r="S34" s="28">
        <f t="shared" si="23"/>
        <v>2.0833333333333332E-2</v>
      </c>
      <c r="T34" s="28">
        <f t="shared" si="23"/>
        <v>2.0833333333333332E-2</v>
      </c>
      <c r="U34" s="28">
        <f t="shared" si="23"/>
        <v>2.0833333333333332E-2</v>
      </c>
      <c r="V34" s="28">
        <f t="shared" si="23"/>
        <v>2.0833333333333332E-2</v>
      </c>
      <c r="W34" s="28">
        <f t="shared" si="23"/>
        <v>2.0833333333333332E-2</v>
      </c>
      <c r="X34" s="28">
        <f t="shared" si="23"/>
        <v>2.0833333333333332E-2</v>
      </c>
      <c r="Y34" s="28">
        <f t="shared" si="23"/>
        <v>2.0833333333333332E-2</v>
      </c>
      <c r="Z34" s="28">
        <f t="shared" si="23"/>
        <v>2.0833333333333332E-2</v>
      </c>
      <c r="AA34" s="28">
        <f t="shared" si="23"/>
        <v>2.0833333333333332E-2</v>
      </c>
      <c r="AB34" s="28">
        <f t="shared" si="23"/>
        <v>2.0833333333333332E-2</v>
      </c>
      <c r="AC34" s="28">
        <f t="shared" si="23"/>
        <v>2.0833333333333332E-2</v>
      </c>
      <c r="AD34" s="28">
        <f t="shared" si="23"/>
        <v>2.0833333333333332E-2</v>
      </c>
      <c r="AE34" s="28">
        <f t="shared" si="23"/>
        <v>2.0833333333333332E-2</v>
      </c>
      <c r="AF34" s="28">
        <f t="shared" si="23"/>
        <v>2.0833333333333332E-2</v>
      </c>
      <c r="AG34" s="28">
        <f t="shared" si="23"/>
        <v>2.0833333333333332E-2</v>
      </c>
      <c r="AH34" s="28">
        <f t="shared" si="23"/>
        <v>2.0833333333333332E-2</v>
      </c>
      <c r="AI34" s="28">
        <f t="shared" si="23"/>
        <v>2.0833333333333332E-2</v>
      </c>
      <c r="AJ34" s="28">
        <f t="shared" si="23"/>
        <v>2.0833333333333332E-2</v>
      </c>
      <c r="AK34" s="28">
        <f t="shared" si="23"/>
        <v>2.0833333333333332E-2</v>
      </c>
      <c r="AL34" s="28">
        <f t="shared" si="23"/>
        <v>2.0833333333333332E-2</v>
      </c>
      <c r="AM34" s="28">
        <f t="shared" si="23"/>
        <v>2.0833333333333332E-2</v>
      </c>
      <c r="AN34" s="28">
        <f t="shared" si="23"/>
        <v>2.0833333333333332E-2</v>
      </c>
      <c r="AO34" s="28">
        <f t="shared" si="23"/>
        <v>2.0833333333333332E-2</v>
      </c>
      <c r="AP34" s="28">
        <f t="shared" si="23"/>
        <v>2.0833333333333332E-2</v>
      </c>
      <c r="AQ34" s="28">
        <f t="shared" si="23"/>
        <v>2.0833333333333332E-2</v>
      </c>
      <c r="AR34" s="28">
        <f t="shared" si="23"/>
        <v>2.0833333333333332E-2</v>
      </c>
      <c r="AS34" s="28">
        <f t="shared" si="23"/>
        <v>2.0833333333333332E-2</v>
      </c>
      <c r="AT34" s="28">
        <f t="shared" si="23"/>
        <v>2.0833333333333332E-2</v>
      </c>
      <c r="AU34" s="28">
        <f t="shared" si="23"/>
        <v>2.0833333333333332E-2</v>
      </c>
      <c r="AV34" s="28">
        <f t="shared" si="23"/>
        <v>2.0833333333333332E-2</v>
      </c>
      <c r="AW34" s="28">
        <f t="shared" si="23"/>
        <v>2.0833333333333332E-2</v>
      </c>
      <c r="AX34" s="28">
        <f t="shared" si="23"/>
        <v>2.0833333333333332E-2</v>
      </c>
      <c r="AY34" s="28">
        <f t="shared" si="23"/>
        <v>2.0833333333333332E-2</v>
      </c>
      <c r="AZ34" s="28">
        <f t="shared" si="23"/>
        <v>2.0833333333333332E-2</v>
      </c>
      <c r="BA34" s="28">
        <f t="shared" si="23"/>
        <v>2.0833333333333332E-2</v>
      </c>
      <c r="BB34" s="28">
        <f t="shared" si="23"/>
        <v>2.0833333333333332E-2</v>
      </c>
      <c r="BC34" s="28">
        <f t="shared" si="23"/>
        <v>2.0833333333333332E-2</v>
      </c>
      <c r="BD34" s="28">
        <f t="shared" si="23"/>
        <v>2.0833333333333332E-2</v>
      </c>
      <c r="BE34" s="28">
        <f t="shared" si="23"/>
        <v>2.0833333333333332E-2</v>
      </c>
      <c r="BF34" s="28">
        <f t="shared" si="23"/>
        <v>2.0833333333333332E-2</v>
      </c>
      <c r="BG34" s="28">
        <f t="shared" si="23"/>
        <v>2.0833333333333332E-2</v>
      </c>
      <c r="BH34" s="44"/>
      <c r="BI34" s="18"/>
      <c r="BJ34" s="2"/>
    </row>
    <row r="35" spans="1:62" ht="15.75">
      <c r="A35" s="1"/>
      <c r="B35" s="29"/>
      <c r="C35" s="86"/>
      <c r="D35" s="30"/>
      <c r="E35" s="31"/>
      <c r="F35" s="32"/>
      <c r="G35" s="30"/>
      <c r="H35" s="30"/>
      <c r="I35" s="33"/>
      <c r="J35" s="15" t="s">
        <v>13</v>
      </c>
      <c r="K35" s="34"/>
      <c r="L35" s="35">
        <f t="shared" ref="L35:BG35" si="24">IF(L34&gt;0,1,0)</f>
        <v>1</v>
      </c>
      <c r="M35" s="35">
        <f t="shared" si="24"/>
        <v>1</v>
      </c>
      <c r="N35" s="35">
        <f t="shared" si="24"/>
        <v>1</v>
      </c>
      <c r="O35" s="35">
        <f t="shared" si="24"/>
        <v>1</v>
      </c>
      <c r="P35" s="35">
        <f t="shared" si="24"/>
        <v>1</v>
      </c>
      <c r="Q35" s="35">
        <f t="shared" si="24"/>
        <v>1</v>
      </c>
      <c r="R35" s="35">
        <f t="shared" si="24"/>
        <v>1</v>
      </c>
      <c r="S35" s="35">
        <f t="shared" si="24"/>
        <v>1</v>
      </c>
      <c r="T35" s="35">
        <f t="shared" si="24"/>
        <v>1</v>
      </c>
      <c r="U35" s="35">
        <f t="shared" si="24"/>
        <v>1</v>
      </c>
      <c r="V35" s="35">
        <f t="shared" si="24"/>
        <v>1</v>
      </c>
      <c r="W35" s="35">
        <f t="shared" si="24"/>
        <v>1</v>
      </c>
      <c r="X35" s="35">
        <f t="shared" si="24"/>
        <v>1</v>
      </c>
      <c r="Y35" s="35">
        <f t="shared" si="24"/>
        <v>1</v>
      </c>
      <c r="Z35" s="35">
        <f t="shared" si="24"/>
        <v>1</v>
      </c>
      <c r="AA35" s="35">
        <f t="shared" si="24"/>
        <v>1</v>
      </c>
      <c r="AB35" s="35">
        <f t="shared" si="24"/>
        <v>1</v>
      </c>
      <c r="AC35" s="35">
        <f t="shared" si="24"/>
        <v>1</v>
      </c>
      <c r="AD35" s="35">
        <f t="shared" si="24"/>
        <v>1</v>
      </c>
      <c r="AE35" s="35">
        <f t="shared" si="24"/>
        <v>1</v>
      </c>
      <c r="AF35" s="35">
        <f t="shared" si="24"/>
        <v>1</v>
      </c>
      <c r="AG35" s="35">
        <f t="shared" si="24"/>
        <v>1</v>
      </c>
      <c r="AH35" s="35">
        <f t="shared" si="24"/>
        <v>1</v>
      </c>
      <c r="AI35" s="35">
        <f t="shared" si="24"/>
        <v>1</v>
      </c>
      <c r="AJ35" s="35">
        <f t="shared" si="24"/>
        <v>1</v>
      </c>
      <c r="AK35" s="35">
        <f t="shared" si="24"/>
        <v>1</v>
      </c>
      <c r="AL35" s="35">
        <f t="shared" si="24"/>
        <v>1</v>
      </c>
      <c r="AM35" s="35">
        <f t="shared" si="24"/>
        <v>1</v>
      </c>
      <c r="AN35" s="35">
        <f t="shared" si="24"/>
        <v>1</v>
      </c>
      <c r="AO35" s="35">
        <f t="shared" si="24"/>
        <v>1</v>
      </c>
      <c r="AP35" s="35">
        <f t="shared" si="24"/>
        <v>1</v>
      </c>
      <c r="AQ35" s="35">
        <f t="shared" si="24"/>
        <v>1</v>
      </c>
      <c r="AR35" s="35">
        <f t="shared" si="24"/>
        <v>1</v>
      </c>
      <c r="AS35" s="35">
        <f t="shared" si="24"/>
        <v>1</v>
      </c>
      <c r="AT35" s="35">
        <f t="shared" si="24"/>
        <v>1</v>
      </c>
      <c r="AU35" s="35">
        <f t="shared" si="24"/>
        <v>1</v>
      </c>
      <c r="AV35" s="35">
        <f t="shared" si="24"/>
        <v>1</v>
      </c>
      <c r="AW35" s="35">
        <f t="shared" si="24"/>
        <v>1</v>
      </c>
      <c r="AX35" s="35">
        <f t="shared" si="24"/>
        <v>1</v>
      </c>
      <c r="AY35" s="35">
        <f t="shared" si="24"/>
        <v>1</v>
      </c>
      <c r="AZ35" s="35">
        <f t="shared" si="24"/>
        <v>1</v>
      </c>
      <c r="BA35" s="35">
        <f t="shared" si="24"/>
        <v>1</v>
      </c>
      <c r="BB35" s="35">
        <f t="shared" si="24"/>
        <v>1</v>
      </c>
      <c r="BC35" s="35">
        <f t="shared" si="24"/>
        <v>1</v>
      </c>
      <c r="BD35" s="35">
        <f t="shared" si="24"/>
        <v>1</v>
      </c>
      <c r="BE35" s="35">
        <f t="shared" si="24"/>
        <v>1</v>
      </c>
      <c r="BF35" s="35">
        <f t="shared" si="24"/>
        <v>1</v>
      </c>
      <c r="BG35" s="35">
        <f t="shared" si="24"/>
        <v>1</v>
      </c>
      <c r="BH35" s="44"/>
      <c r="BI35" s="18"/>
      <c r="BJ35" s="2"/>
    </row>
    <row r="36" spans="1:62" ht="15.75">
      <c r="A36" s="1"/>
      <c r="B36" s="36"/>
      <c r="C36" s="87"/>
      <c r="D36" s="37"/>
      <c r="E36" s="38"/>
      <c r="F36" s="39"/>
      <c r="G36" s="37"/>
      <c r="H36" s="37"/>
      <c r="I36" s="40"/>
      <c r="J36" s="41" t="s">
        <v>14</v>
      </c>
      <c r="K36" s="42"/>
      <c r="L36" s="43">
        <f t="shared" ref="L36:N36" ca="1" si="25">L34*$E34</f>
        <v>12218.52751400046</v>
      </c>
      <c r="M36" s="43">
        <f t="shared" ca="1" si="25"/>
        <v>12218.52751400046</v>
      </c>
      <c r="N36" s="43">
        <f t="shared" ca="1" si="25"/>
        <v>12218.52751400046</v>
      </c>
      <c r="O36" s="43">
        <f ca="1">O34*$E34</f>
        <v>12218.52751400046</v>
      </c>
      <c r="P36" s="43">
        <f t="shared" ref="P36:BG36" ca="1" si="26">P34*$E34</f>
        <v>12218.52751400046</v>
      </c>
      <c r="Q36" s="43">
        <f t="shared" ca="1" si="26"/>
        <v>12218.52751400046</v>
      </c>
      <c r="R36" s="43">
        <f t="shared" ca="1" si="26"/>
        <v>12218.52751400046</v>
      </c>
      <c r="S36" s="43">
        <f t="shared" ca="1" si="26"/>
        <v>12218.52751400046</v>
      </c>
      <c r="T36" s="43">
        <f t="shared" ca="1" si="26"/>
        <v>12218.52751400046</v>
      </c>
      <c r="U36" s="43">
        <f t="shared" ca="1" si="26"/>
        <v>12218.52751400046</v>
      </c>
      <c r="V36" s="43">
        <f t="shared" ca="1" si="26"/>
        <v>12218.52751400046</v>
      </c>
      <c r="W36" s="43">
        <f t="shared" ca="1" si="26"/>
        <v>12218.52751400046</v>
      </c>
      <c r="X36" s="43">
        <f t="shared" ca="1" si="26"/>
        <v>12218.52751400046</v>
      </c>
      <c r="Y36" s="43">
        <f t="shared" ca="1" si="26"/>
        <v>12218.52751400046</v>
      </c>
      <c r="Z36" s="43">
        <f t="shared" ca="1" si="26"/>
        <v>12218.52751400046</v>
      </c>
      <c r="AA36" s="43">
        <f t="shared" ca="1" si="26"/>
        <v>12218.52751400046</v>
      </c>
      <c r="AB36" s="43">
        <f t="shared" ca="1" si="26"/>
        <v>12218.52751400046</v>
      </c>
      <c r="AC36" s="43">
        <f t="shared" ca="1" si="26"/>
        <v>12218.52751400046</v>
      </c>
      <c r="AD36" s="43">
        <f t="shared" ca="1" si="26"/>
        <v>12218.52751400046</v>
      </c>
      <c r="AE36" s="43">
        <f t="shared" ca="1" si="26"/>
        <v>12218.52751400046</v>
      </c>
      <c r="AF36" s="43">
        <f t="shared" ca="1" si="26"/>
        <v>12218.52751400046</v>
      </c>
      <c r="AG36" s="43">
        <f t="shared" ca="1" si="26"/>
        <v>12218.52751400046</v>
      </c>
      <c r="AH36" s="43">
        <f t="shared" ca="1" si="26"/>
        <v>12218.52751400046</v>
      </c>
      <c r="AI36" s="43">
        <f t="shared" ca="1" si="26"/>
        <v>12218.52751400046</v>
      </c>
      <c r="AJ36" s="43">
        <f t="shared" ca="1" si="26"/>
        <v>12218.52751400046</v>
      </c>
      <c r="AK36" s="43">
        <f t="shared" ca="1" si="26"/>
        <v>12218.52751400046</v>
      </c>
      <c r="AL36" s="43">
        <f t="shared" ca="1" si="26"/>
        <v>12218.52751400046</v>
      </c>
      <c r="AM36" s="43">
        <f t="shared" ca="1" si="26"/>
        <v>12218.52751400046</v>
      </c>
      <c r="AN36" s="43">
        <f t="shared" ca="1" si="26"/>
        <v>12218.52751400046</v>
      </c>
      <c r="AO36" s="43">
        <f t="shared" ca="1" si="26"/>
        <v>12218.52751400046</v>
      </c>
      <c r="AP36" s="43">
        <f t="shared" ca="1" si="26"/>
        <v>12218.52751400046</v>
      </c>
      <c r="AQ36" s="43">
        <f t="shared" ca="1" si="26"/>
        <v>12218.52751400046</v>
      </c>
      <c r="AR36" s="43">
        <f t="shared" ca="1" si="26"/>
        <v>12218.52751400046</v>
      </c>
      <c r="AS36" s="43">
        <f t="shared" ca="1" si="26"/>
        <v>12218.52751400046</v>
      </c>
      <c r="AT36" s="43">
        <f t="shared" ca="1" si="26"/>
        <v>12218.52751400046</v>
      </c>
      <c r="AU36" s="43">
        <f t="shared" ca="1" si="26"/>
        <v>12218.52751400046</v>
      </c>
      <c r="AV36" s="43">
        <f t="shared" ca="1" si="26"/>
        <v>12218.52751400046</v>
      </c>
      <c r="AW36" s="43">
        <f t="shared" ca="1" si="26"/>
        <v>12218.52751400046</v>
      </c>
      <c r="AX36" s="43">
        <f t="shared" ca="1" si="26"/>
        <v>12218.52751400046</v>
      </c>
      <c r="AY36" s="43">
        <f t="shared" ca="1" si="26"/>
        <v>12218.52751400046</v>
      </c>
      <c r="AZ36" s="43">
        <f t="shared" ca="1" si="26"/>
        <v>12218.52751400046</v>
      </c>
      <c r="BA36" s="43">
        <f t="shared" ca="1" si="26"/>
        <v>12218.52751400046</v>
      </c>
      <c r="BB36" s="43">
        <f t="shared" ca="1" si="26"/>
        <v>12218.52751400046</v>
      </c>
      <c r="BC36" s="43">
        <f t="shared" ca="1" si="26"/>
        <v>12218.52751400046</v>
      </c>
      <c r="BD36" s="43">
        <f t="shared" ca="1" si="26"/>
        <v>12218.52751400046</v>
      </c>
      <c r="BE36" s="43">
        <f t="shared" ca="1" si="26"/>
        <v>12218.52751400046</v>
      </c>
      <c r="BF36" s="43">
        <f t="shared" ca="1" si="26"/>
        <v>12218.52751400046</v>
      </c>
      <c r="BG36" s="43">
        <f t="shared" ca="1" si="26"/>
        <v>12218.52751400046</v>
      </c>
      <c r="BH36" s="44"/>
      <c r="BI36" s="18"/>
      <c r="BJ36" s="2"/>
    </row>
    <row r="37" spans="1:62" ht="15.75">
      <c r="A37" s="1"/>
      <c r="B37" s="19" t="str">
        <f ca="1">TEXT(COUNTA($B$14:OFFSET($B37,-1,0)),"00")</f>
        <v>08</v>
      </c>
      <c r="C37" s="85" t="str">
        <f ca="1">VLOOKUP($B37,'[1]PLANILHA ORÇ.'!$E:$F,2,FALSE)</f>
        <v>FORNECIMENTO DE MATERIAIS E EQUIPAMENTOS</v>
      </c>
      <c r="D37" s="20">
        <f ca="1">VLOOKUP($B37,'[1]PLANILHA ORÇ.'!$E:$O,11,FALSE)</f>
        <v>4112956.94</v>
      </c>
      <c r="E37" s="21">
        <f ca="1">D37*(1+'[1]PLANILHA ORÇ.'!$O$19)</f>
        <v>4737499.342465519</v>
      </c>
      <c r="F37" s="22">
        <f ca="1">E37/$E$45</f>
        <v>0.12629881673798657</v>
      </c>
      <c r="G37" s="23">
        <f>I37-H37+1</f>
        <v>1</v>
      </c>
      <c r="H37" s="24">
        <f>COUNT(K37:BI37)</f>
        <v>48</v>
      </c>
      <c r="I37" s="25">
        <f>MATCH(0,K37:BI37,-1)-1</f>
        <v>48</v>
      </c>
      <c r="J37" s="26" t="s">
        <v>12</v>
      </c>
      <c r="K37" s="27"/>
      <c r="L37" s="28">
        <f t="shared" ref="L37:N37" si="27">100%/48</f>
        <v>2.0833333333333332E-2</v>
      </c>
      <c r="M37" s="28">
        <f t="shared" si="27"/>
        <v>2.0833333333333332E-2</v>
      </c>
      <c r="N37" s="28">
        <f t="shared" si="27"/>
        <v>2.0833333333333332E-2</v>
      </c>
      <c r="O37" s="28">
        <f>100%/48</f>
        <v>2.0833333333333332E-2</v>
      </c>
      <c r="P37" s="28">
        <f t="shared" ref="P37:BG37" si="28">100%/48</f>
        <v>2.0833333333333332E-2</v>
      </c>
      <c r="Q37" s="28">
        <f t="shared" si="28"/>
        <v>2.0833333333333332E-2</v>
      </c>
      <c r="R37" s="28">
        <f t="shared" si="28"/>
        <v>2.0833333333333332E-2</v>
      </c>
      <c r="S37" s="28">
        <f t="shared" si="28"/>
        <v>2.0833333333333332E-2</v>
      </c>
      <c r="T37" s="28">
        <f t="shared" si="28"/>
        <v>2.0833333333333332E-2</v>
      </c>
      <c r="U37" s="28">
        <f t="shared" si="28"/>
        <v>2.0833333333333332E-2</v>
      </c>
      <c r="V37" s="28">
        <f t="shared" si="28"/>
        <v>2.0833333333333332E-2</v>
      </c>
      <c r="W37" s="28">
        <f t="shared" si="28"/>
        <v>2.0833333333333332E-2</v>
      </c>
      <c r="X37" s="28">
        <f t="shared" si="28"/>
        <v>2.0833333333333332E-2</v>
      </c>
      <c r="Y37" s="28">
        <f t="shared" si="28"/>
        <v>2.0833333333333332E-2</v>
      </c>
      <c r="Z37" s="28">
        <f t="shared" si="28"/>
        <v>2.0833333333333332E-2</v>
      </c>
      <c r="AA37" s="28">
        <f t="shared" si="28"/>
        <v>2.0833333333333332E-2</v>
      </c>
      <c r="AB37" s="28">
        <f t="shared" si="28"/>
        <v>2.0833333333333332E-2</v>
      </c>
      <c r="AC37" s="28">
        <f t="shared" si="28"/>
        <v>2.0833333333333332E-2</v>
      </c>
      <c r="AD37" s="28">
        <f t="shared" si="28"/>
        <v>2.0833333333333332E-2</v>
      </c>
      <c r="AE37" s="28">
        <f t="shared" si="28"/>
        <v>2.0833333333333332E-2</v>
      </c>
      <c r="AF37" s="28">
        <f t="shared" si="28"/>
        <v>2.0833333333333332E-2</v>
      </c>
      <c r="AG37" s="28">
        <f t="shared" si="28"/>
        <v>2.0833333333333332E-2</v>
      </c>
      <c r="AH37" s="28">
        <f t="shared" si="28"/>
        <v>2.0833333333333332E-2</v>
      </c>
      <c r="AI37" s="28">
        <f t="shared" si="28"/>
        <v>2.0833333333333332E-2</v>
      </c>
      <c r="AJ37" s="28">
        <f t="shared" si="28"/>
        <v>2.0833333333333332E-2</v>
      </c>
      <c r="AK37" s="28">
        <f t="shared" si="28"/>
        <v>2.0833333333333332E-2</v>
      </c>
      <c r="AL37" s="28">
        <f t="shared" si="28"/>
        <v>2.0833333333333332E-2</v>
      </c>
      <c r="AM37" s="28">
        <f t="shared" si="28"/>
        <v>2.0833333333333332E-2</v>
      </c>
      <c r="AN37" s="28">
        <f t="shared" si="28"/>
        <v>2.0833333333333332E-2</v>
      </c>
      <c r="AO37" s="28">
        <f t="shared" si="28"/>
        <v>2.0833333333333332E-2</v>
      </c>
      <c r="AP37" s="28">
        <f t="shared" si="28"/>
        <v>2.0833333333333332E-2</v>
      </c>
      <c r="AQ37" s="28">
        <f t="shared" si="28"/>
        <v>2.0833333333333332E-2</v>
      </c>
      <c r="AR37" s="28">
        <f t="shared" si="28"/>
        <v>2.0833333333333332E-2</v>
      </c>
      <c r="AS37" s="28">
        <f t="shared" si="28"/>
        <v>2.0833333333333332E-2</v>
      </c>
      <c r="AT37" s="28">
        <f t="shared" si="28"/>
        <v>2.0833333333333332E-2</v>
      </c>
      <c r="AU37" s="28">
        <f t="shared" si="28"/>
        <v>2.0833333333333332E-2</v>
      </c>
      <c r="AV37" s="28">
        <f t="shared" si="28"/>
        <v>2.0833333333333332E-2</v>
      </c>
      <c r="AW37" s="28">
        <f t="shared" si="28"/>
        <v>2.0833333333333332E-2</v>
      </c>
      <c r="AX37" s="28">
        <f t="shared" si="28"/>
        <v>2.0833333333333332E-2</v>
      </c>
      <c r="AY37" s="28">
        <f t="shared" si="28"/>
        <v>2.0833333333333332E-2</v>
      </c>
      <c r="AZ37" s="28">
        <f t="shared" si="28"/>
        <v>2.0833333333333332E-2</v>
      </c>
      <c r="BA37" s="28">
        <f t="shared" si="28"/>
        <v>2.0833333333333332E-2</v>
      </c>
      <c r="BB37" s="28">
        <f t="shared" si="28"/>
        <v>2.0833333333333332E-2</v>
      </c>
      <c r="BC37" s="28">
        <f t="shared" si="28"/>
        <v>2.0833333333333332E-2</v>
      </c>
      <c r="BD37" s="28">
        <f t="shared" si="28"/>
        <v>2.0833333333333332E-2</v>
      </c>
      <c r="BE37" s="28">
        <f t="shared" si="28"/>
        <v>2.0833333333333332E-2</v>
      </c>
      <c r="BF37" s="28">
        <f t="shared" si="28"/>
        <v>2.0833333333333332E-2</v>
      </c>
      <c r="BG37" s="28">
        <f t="shared" si="28"/>
        <v>2.0833333333333332E-2</v>
      </c>
      <c r="BH37" s="28"/>
      <c r="BI37" s="18"/>
      <c r="BJ37" s="2"/>
    </row>
    <row r="38" spans="1:62" ht="15.75">
      <c r="A38" s="1"/>
      <c r="B38" s="29"/>
      <c r="C38" s="86"/>
      <c r="D38" s="30"/>
      <c r="E38" s="31"/>
      <c r="F38" s="32"/>
      <c r="G38" s="30"/>
      <c r="H38" s="30"/>
      <c r="I38" s="33"/>
      <c r="J38" s="15" t="s">
        <v>13</v>
      </c>
      <c r="K38" s="34"/>
      <c r="L38" s="35">
        <f t="shared" ref="L38:BG38" si="29">IF(L37&gt;0,1,0)</f>
        <v>1</v>
      </c>
      <c r="M38" s="35">
        <f t="shared" si="29"/>
        <v>1</v>
      </c>
      <c r="N38" s="35">
        <f t="shared" si="29"/>
        <v>1</v>
      </c>
      <c r="O38" s="35">
        <f t="shared" si="29"/>
        <v>1</v>
      </c>
      <c r="P38" s="35">
        <f t="shared" si="29"/>
        <v>1</v>
      </c>
      <c r="Q38" s="35">
        <f t="shared" si="29"/>
        <v>1</v>
      </c>
      <c r="R38" s="35">
        <f t="shared" si="29"/>
        <v>1</v>
      </c>
      <c r="S38" s="35">
        <f t="shared" si="29"/>
        <v>1</v>
      </c>
      <c r="T38" s="35">
        <f t="shared" si="29"/>
        <v>1</v>
      </c>
      <c r="U38" s="35">
        <f t="shared" si="29"/>
        <v>1</v>
      </c>
      <c r="V38" s="35">
        <f t="shared" si="29"/>
        <v>1</v>
      </c>
      <c r="W38" s="35">
        <f t="shared" si="29"/>
        <v>1</v>
      </c>
      <c r="X38" s="35">
        <f t="shared" si="29"/>
        <v>1</v>
      </c>
      <c r="Y38" s="35">
        <f t="shared" si="29"/>
        <v>1</v>
      </c>
      <c r="Z38" s="35">
        <f t="shared" si="29"/>
        <v>1</v>
      </c>
      <c r="AA38" s="35">
        <f t="shared" si="29"/>
        <v>1</v>
      </c>
      <c r="AB38" s="35">
        <f t="shared" si="29"/>
        <v>1</v>
      </c>
      <c r="AC38" s="35">
        <f t="shared" si="29"/>
        <v>1</v>
      </c>
      <c r="AD38" s="35">
        <f t="shared" si="29"/>
        <v>1</v>
      </c>
      <c r="AE38" s="35">
        <f t="shared" si="29"/>
        <v>1</v>
      </c>
      <c r="AF38" s="35">
        <f t="shared" si="29"/>
        <v>1</v>
      </c>
      <c r="AG38" s="35">
        <f t="shared" si="29"/>
        <v>1</v>
      </c>
      <c r="AH38" s="35">
        <f t="shared" si="29"/>
        <v>1</v>
      </c>
      <c r="AI38" s="35">
        <f t="shared" si="29"/>
        <v>1</v>
      </c>
      <c r="AJ38" s="35">
        <f t="shared" si="29"/>
        <v>1</v>
      </c>
      <c r="AK38" s="35">
        <f t="shared" si="29"/>
        <v>1</v>
      </c>
      <c r="AL38" s="35">
        <f t="shared" si="29"/>
        <v>1</v>
      </c>
      <c r="AM38" s="35">
        <f t="shared" si="29"/>
        <v>1</v>
      </c>
      <c r="AN38" s="35">
        <f t="shared" si="29"/>
        <v>1</v>
      </c>
      <c r="AO38" s="35">
        <f t="shared" si="29"/>
        <v>1</v>
      </c>
      <c r="AP38" s="35">
        <f t="shared" si="29"/>
        <v>1</v>
      </c>
      <c r="AQ38" s="35">
        <f t="shared" si="29"/>
        <v>1</v>
      </c>
      <c r="AR38" s="35">
        <f t="shared" si="29"/>
        <v>1</v>
      </c>
      <c r="AS38" s="35">
        <f t="shared" si="29"/>
        <v>1</v>
      </c>
      <c r="AT38" s="35">
        <f t="shared" si="29"/>
        <v>1</v>
      </c>
      <c r="AU38" s="35">
        <f t="shared" si="29"/>
        <v>1</v>
      </c>
      <c r="AV38" s="35">
        <f t="shared" si="29"/>
        <v>1</v>
      </c>
      <c r="AW38" s="35">
        <f t="shared" si="29"/>
        <v>1</v>
      </c>
      <c r="AX38" s="35">
        <f t="shared" si="29"/>
        <v>1</v>
      </c>
      <c r="AY38" s="35">
        <f t="shared" si="29"/>
        <v>1</v>
      </c>
      <c r="AZ38" s="35">
        <f t="shared" si="29"/>
        <v>1</v>
      </c>
      <c r="BA38" s="35">
        <f t="shared" si="29"/>
        <v>1</v>
      </c>
      <c r="BB38" s="35">
        <f t="shared" si="29"/>
        <v>1</v>
      </c>
      <c r="BC38" s="35">
        <f t="shared" si="29"/>
        <v>1</v>
      </c>
      <c r="BD38" s="35">
        <f t="shared" si="29"/>
        <v>1</v>
      </c>
      <c r="BE38" s="35">
        <f t="shared" si="29"/>
        <v>1</v>
      </c>
      <c r="BF38" s="35">
        <f t="shared" si="29"/>
        <v>1</v>
      </c>
      <c r="BG38" s="35">
        <f t="shared" si="29"/>
        <v>1</v>
      </c>
      <c r="BH38" s="35"/>
      <c r="BI38" s="18"/>
      <c r="BJ38" s="2"/>
    </row>
    <row r="39" spans="1:62" ht="15.75">
      <c r="A39" s="1"/>
      <c r="B39" s="36"/>
      <c r="C39" s="87"/>
      <c r="D39" s="37"/>
      <c r="E39" s="38"/>
      <c r="F39" s="39"/>
      <c r="G39" s="37"/>
      <c r="H39" s="37"/>
      <c r="I39" s="40"/>
      <c r="J39" s="41" t="s">
        <v>14</v>
      </c>
      <c r="K39" s="42"/>
      <c r="L39" s="43">
        <f t="shared" ref="L39:N39" ca="1" si="30">L37*$E37</f>
        <v>98697.902968031645</v>
      </c>
      <c r="M39" s="43">
        <f t="shared" ca="1" si="30"/>
        <v>98697.902968031645</v>
      </c>
      <c r="N39" s="43">
        <f t="shared" ca="1" si="30"/>
        <v>98697.902968031645</v>
      </c>
      <c r="O39" s="43">
        <f ca="1">O37*$E37</f>
        <v>98697.902968031645</v>
      </c>
      <c r="P39" s="43">
        <f t="shared" ref="P39:BG39" ca="1" si="31">P37*$E37</f>
        <v>98697.902968031645</v>
      </c>
      <c r="Q39" s="43">
        <f t="shared" ca="1" si="31"/>
        <v>98697.902968031645</v>
      </c>
      <c r="R39" s="43">
        <f t="shared" ca="1" si="31"/>
        <v>98697.902968031645</v>
      </c>
      <c r="S39" s="43">
        <f t="shared" ca="1" si="31"/>
        <v>98697.902968031645</v>
      </c>
      <c r="T39" s="43">
        <f t="shared" ca="1" si="31"/>
        <v>98697.902968031645</v>
      </c>
      <c r="U39" s="43">
        <f t="shared" ca="1" si="31"/>
        <v>98697.902968031645</v>
      </c>
      <c r="V39" s="43">
        <f t="shared" ca="1" si="31"/>
        <v>98697.902968031645</v>
      </c>
      <c r="W39" s="43">
        <f t="shared" ca="1" si="31"/>
        <v>98697.902968031645</v>
      </c>
      <c r="X39" s="43">
        <f t="shared" ca="1" si="31"/>
        <v>98697.902968031645</v>
      </c>
      <c r="Y39" s="43">
        <f t="shared" ca="1" si="31"/>
        <v>98697.902968031645</v>
      </c>
      <c r="Z39" s="43">
        <f t="shared" ca="1" si="31"/>
        <v>98697.902968031645</v>
      </c>
      <c r="AA39" s="43">
        <f t="shared" ca="1" si="31"/>
        <v>98697.902968031645</v>
      </c>
      <c r="AB39" s="43">
        <f t="shared" ca="1" si="31"/>
        <v>98697.902968031645</v>
      </c>
      <c r="AC39" s="43">
        <f t="shared" ca="1" si="31"/>
        <v>98697.902968031645</v>
      </c>
      <c r="AD39" s="43">
        <f t="shared" ca="1" si="31"/>
        <v>98697.902968031645</v>
      </c>
      <c r="AE39" s="43">
        <f t="shared" ca="1" si="31"/>
        <v>98697.902968031645</v>
      </c>
      <c r="AF39" s="43">
        <f t="shared" ca="1" si="31"/>
        <v>98697.902968031645</v>
      </c>
      <c r="AG39" s="43">
        <f t="shared" ca="1" si="31"/>
        <v>98697.902968031645</v>
      </c>
      <c r="AH39" s="43">
        <f t="shared" ca="1" si="31"/>
        <v>98697.902968031645</v>
      </c>
      <c r="AI39" s="43">
        <f t="shared" ca="1" si="31"/>
        <v>98697.902968031645</v>
      </c>
      <c r="AJ39" s="43">
        <f t="shared" ca="1" si="31"/>
        <v>98697.902968031645</v>
      </c>
      <c r="AK39" s="43">
        <f t="shared" ca="1" si="31"/>
        <v>98697.902968031645</v>
      </c>
      <c r="AL39" s="43">
        <f t="shared" ca="1" si="31"/>
        <v>98697.902968031645</v>
      </c>
      <c r="AM39" s="43">
        <f t="shared" ca="1" si="31"/>
        <v>98697.902968031645</v>
      </c>
      <c r="AN39" s="43">
        <f t="shared" ca="1" si="31"/>
        <v>98697.902968031645</v>
      </c>
      <c r="AO39" s="43">
        <f t="shared" ca="1" si="31"/>
        <v>98697.902968031645</v>
      </c>
      <c r="AP39" s="43">
        <f t="shared" ca="1" si="31"/>
        <v>98697.902968031645</v>
      </c>
      <c r="AQ39" s="43">
        <f t="shared" ca="1" si="31"/>
        <v>98697.902968031645</v>
      </c>
      <c r="AR39" s="43">
        <f t="shared" ca="1" si="31"/>
        <v>98697.902968031645</v>
      </c>
      <c r="AS39" s="43">
        <f t="shared" ca="1" si="31"/>
        <v>98697.902968031645</v>
      </c>
      <c r="AT39" s="43">
        <f t="shared" ca="1" si="31"/>
        <v>98697.902968031645</v>
      </c>
      <c r="AU39" s="43">
        <f t="shared" ca="1" si="31"/>
        <v>98697.902968031645</v>
      </c>
      <c r="AV39" s="43">
        <f t="shared" ca="1" si="31"/>
        <v>98697.902968031645</v>
      </c>
      <c r="AW39" s="43">
        <f t="shared" ca="1" si="31"/>
        <v>98697.902968031645</v>
      </c>
      <c r="AX39" s="43">
        <f t="shared" ca="1" si="31"/>
        <v>98697.902968031645</v>
      </c>
      <c r="AY39" s="43">
        <f t="shared" ca="1" si="31"/>
        <v>98697.902968031645</v>
      </c>
      <c r="AZ39" s="43">
        <f t="shared" ca="1" si="31"/>
        <v>98697.902968031645</v>
      </c>
      <c r="BA39" s="43">
        <f t="shared" ca="1" si="31"/>
        <v>98697.902968031645</v>
      </c>
      <c r="BB39" s="43">
        <f t="shared" ca="1" si="31"/>
        <v>98697.902968031645</v>
      </c>
      <c r="BC39" s="43">
        <f t="shared" ca="1" si="31"/>
        <v>98697.902968031645</v>
      </c>
      <c r="BD39" s="43">
        <f t="shared" ca="1" si="31"/>
        <v>98697.902968031645</v>
      </c>
      <c r="BE39" s="43">
        <f t="shared" ca="1" si="31"/>
        <v>98697.902968031645</v>
      </c>
      <c r="BF39" s="43">
        <f t="shared" ca="1" si="31"/>
        <v>98697.902968031645</v>
      </c>
      <c r="BG39" s="43">
        <f t="shared" ca="1" si="31"/>
        <v>98697.902968031645</v>
      </c>
      <c r="BH39" s="43"/>
      <c r="BI39" s="18"/>
      <c r="BJ39" s="2"/>
    </row>
    <row r="40" spans="1:62" ht="15.75">
      <c r="A40" s="1"/>
      <c r="B40" s="95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7"/>
      <c r="BJ40" s="2"/>
    </row>
    <row r="41" spans="1:62" ht="15.75">
      <c r="A41" s="1"/>
      <c r="B41" s="1"/>
      <c r="C41" s="12"/>
      <c r="D41" s="3"/>
      <c r="E41" s="3"/>
      <c r="F41" s="45"/>
      <c r="G41" s="3"/>
      <c r="H41" s="3"/>
      <c r="I41" s="3"/>
      <c r="J41" s="5"/>
      <c r="K41" s="5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2"/>
    </row>
    <row r="42" spans="1:62" ht="15.75">
      <c r="A42" s="1"/>
      <c r="B42" s="98" t="str">
        <f ca="1">"Número de atividades: "&amp;TEXT(COUNTIFS('[1]MEMÓRIA DE CÁLCULO'!$B:$B,2),"0#")</f>
        <v>Número de atividades: 08</v>
      </c>
      <c r="C42" s="98"/>
      <c r="D42" s="98"/>
      <c r="E42" s="46"/>
      <c r="F42" s="47"/>
      <c r="G42" s="48"/>
      <c r="H42" s="49" t="s">
        <v>14</v>
      </c>
      <c r="I42" s="50"/>
      <c r="J42" s="50"/>
      <c r="K42" s="50"/>
      <c r="L42" s="51">
        <f ca="1">SUMIFS(L$15:L$295,$J$15:$J$295,$H42)</f>
        <v>941104.92310897377</v>
      </c>
      <c r="M42" s="51">
        <f ca="1">SUMIFS(M$15:M$295,$J$15:$J$295,$H42)</f>
        <v>941104.92310897377</v>
      </c>
      <c r="N42" s="51">
        <f t="shared" ref="N42:BG42" ca="1" si="32">SUMIFS(N$15:N$295,$J$15:$J$295,$H42)</f>
        <v>843129.02576948539</v>
      </c>
      <c r="O42" s="51">
        <f t="shared" ca="1" si="32"/>
        <v>772997.87584754126</v>
      </c>
      <c r="P42" s="51">
        <f t="shared" ca="1" si="32"/>
        <v>772997.87584754126</v>
      </c>
      <c r="Q42" s="51">
        <f t="shared" ca="1" si="32"/>
        <v>772997.87584754126</v>
      </c>
      <c r="R42" s="51">
        <f t="shared" ca="1" si="32"/>
        <v>772997.87584754126</v>
      </c>
      <c r="S42" s="51">
        <f t="shared" ca="1" si="32"/>
        <v>772997.87584754126</v>
      </c>
      <c r="T42" s="51">
        <f t="shared" ca="1" si="32"/>
        <v>772997.87584754126</v>
      </c>
      <c r="U42" s="51">
        <f t="shared" ca="1" si="32"/>
        <v>772997.87584754126</v>
      </c>
      <c r="V42" s="51">
        <f t="shared" ca="1" si="32"/>
        <v>772997.87584754126</v>
      </c>
      <c r="W42" s="51">
        <f t="shared" ca="1" si="32"/>
        <v>772997.87584754126</v>
      </c>
      <c r="X42" s="51">
        <f t="shared" ca="1" si="32"/>
        <v>772997.87584754126</v>
      </c>
      <c r="Y42" s="51">
        <f t="shared" ca="1" si="32"/>
        <v>772997.87584754126</v>
      </c>
      <c r="Z42" s="51">
        <f t="shared" ca="1" si="32"/>
        <v>772997.87584754126</v>
      </c>
      <c r="AA42" s="51">
        <f t="shared" ca="1" si="32"/>
        <v>772997.87584754126</v>
      </c>
      <c r="AB42" s="51">
        <f t="shared" ca="1" si="32"/>
        <v>772997.87584754126</v>
      </c>
      <c r="AC42" s="51">
        <f t="shared" ca="1" si="32"/>
        <v>772997.87584754126</v>
      </c>
      <c r="AD42" s="51">
        <f t="shared" ca="1" si="32"/>
        <v>772997.87584754126</v>
      </c>
      <c r="AE42" s="51">
        <f t="shared" ca="1" si="32"/>
        <v>772997.87584754126</v>
      </c>
      <c r="AF42" s="51">
        <f t="shared" ca="1" si="32"/>
        <v>772997.87584754126</v>
      </c>
      <c r="AG42" s="51">
        <f t="shared" ca="1" si="32"/>
        <v>772997.87584754126</v>
      </c>
      <c r="AH42" s="51">
        <f t="shared" ca="1" si="32"/>
        <v>772997.87584754126</v>
      </c>
      <c r="AI42" s="51">
        <f t="shared" ca="1" si="32"/>
        <v>772997.87584754126</v>
      </c>
      <c r="AJ42" s="51">
        <f t="shared" ca="1" si="32"/>
        <v>772997.87584754126</v>
      </c>
      <c r="AK42" s="51">
        <f t="shared" ca="1" si="32"/>
        <v>772997.87584754126</v>
      </c>
      <c r="AL42" s="51">
        <f t="shared" ca="1" si="32"/>
        <v>772997.87584754126</v>
      </c>
      <c r="AM42" s="51">
        <f t="shared" ca="1" si="32"/>
        <v>772997.87584754126</v>
      </c>
      <c r="AN42" s="51">
        <f t="shared" ca="1" si="32"/>
        <v>772997.87584754126</v>
      </c>
      <c r="AO42" s="51">
        <f t="shared" ca="1" si="32"/>
        <v>772997.87584754126</v>
      </c>
      <c r="AP42" s="51">
        <f t="shared" ca="1" si="32"/>
        <v>772997.87584754126</v>
      </c>
      <c r="AQ42" s="51">
        <f t="shared" ca="1" si="32"/>
        <v>772997.87584754126</v>
      </c>
      <c r="AR42" s="51">
        <f t="shared" ca="1" si="32"/>
        <v>772997.87584754126</v>
      </c>
      <c r="AS42" s="51">
        <f t="shared" ca="1" si="32"/>
        <v>772997.87584754126</v>
      </c>
      <c r="AT42" s="51">
        <f t="shared" ca="1" si="32"/>
        <v>772997.87584754126</v>
      </c>
      <c r="AU42" s="51">
        <f t="shared" ca="1" si="32"/>
        <v>772997.87584754126</v>
      </c>
      <c r="AV42" s="51">
        <f t="shared" ca="1" si="32"/>
        <v>772997.87584754126</v>
      </c>
      <c r="AW42" s="51">
        <f t="shared" ca="1" si="32"/>
        <v>772997.87584754126</v>
      </c>
      <c r="AX42" s="51">
        <f t="shared" ca="1" si="32"/>
        <v>772997.87584754126</v>
      </c>
      <c r="AY42" s="51">
        <f t="shared" ca="1" si="32"/>
        <v>772997.87584754126</v>
      </c>
      <c r="AZ42" s="51">
        <f t="shared" ca="1" si="32"/>
        <v>772997.87584754126</v>
      </c>
      <c r="BA42" s="51">
        <f t="shared" ca="1" si="32"/>
        <v>772997.87584754126</v>
      </c>
      <c r="BB42" s="51">
        <f t="shared" ca="1" si="32"/>
        <v>772997.87584754126</v>
      </c>
      <c r="BC42" s="51">
        <f t="shared" ca="1" si="32"/>
        <v>772997.87584754126</v>
      </c>
      <c r="BD42" s="51">
        <f t="shared" ca="1" si="32"/>
        <v>772997.87584754126</v>
      </c>
      <c r="BE42" s="51">
        <f t="shared" ca="1" si="32"/>
        <v>772997.87584754126</v>
      </c>
      <c r="BF42" s="51">
        <f t="shared" ca="1" si="32"/>
        <v>772997.87584754126</v>
      </c>
      <c r="BG42" s="51">
        <f t="shared" ca="1" si="32"/>
        <v>772997.87584754126</v>
      </c>
      <c r="BH42" s="51"/>
      <c r="BI42" s="51"/>
      <c r="BJ42" s="2"/>
    </row>
    <row r="43" spans="1:62" ht="15.75">
      <c r="A43" s="1"/>
      <c r="B43" s="99" t="str">
        <f>"Duração: "&amp;LARGE($I:$I,1)&amp;" meses"</f>
        <v>Duração: 48 meses</v>
      </c>
      <c r="C43" s="99"/>
      <c r="D43" s="99"/>
      <c r="E43" s="52"/>
      <c r="F43" s="53"/>
      <c r="G43" s="54"/>
      <c r="H43" s="55" t="s">
        <v>12</v>
      </c>
      <c r="I43" s="56"/>
      <c r="J43" s="56"/>
      <c r="K43" s="56"/>
      <c r="L43" s="57">
        <f t="shared" ref="L43:BG43" ca="1" si="33">L42/$E$45</f>
        <v>2.5089278039477074E-2</v>
      </c>
      <c r="M43" s="57">
        <f t="shared" ca="1" si="33"/>
        <v>2.5089278039477074E-2</v>
      </c>
      <c r="N43" s="57">
        <f t="shared" ca="1" si="33"/>
        <v>2.2477300916461801E-2</v>
      </c>
      <c r="O43" s="57">
        <f t="shared" ca="1" si="33"/>
        <v>2.0607647622324095E-2</v>
      </c>
      <c r="P43" s="57">
        <f t="shared" ca="1" si="33"/>
        <v>2.0607647622324095E-2</v>
      </c>
      <c r="Q43" s="57">
        <f t="shared" ca="1" si="33"/>
        <v>2.0607647622324095E-2</v>
      </c>
      <c r="R43" s="57">
        <f t="shared" ca="1" si="33"/>
        <v>2.0607647622324095E-2</v>
      </c>
      <c r="S43" s="57">
        <f t="shared" ca="1" si="33"/>
        <v>2.0607647622324095E-2</v>
      </c>
      <c r="T43" s="57">
        <f t="shared" ca="1" si="33"/>
        <v>2.0607647622324095E-2</v>
      </c>
      <c r="U43" s="57">
        <f t="shared" ca="1" si="33"/>
        <v>2.0607647622324095E-2</v>
      </c>
      <c r="V43" s="57">
        <f t="shared" ca="1" si="33"/>
        <v>2.0607647622324095E-2</v>
      </c>
      <c r="W43" s="57">
        <f t="shared" ca="1" si="33"/>
        <v>2.0607647622324095E-2</v>
      </c>
      <c r="X43" s="57">
        <f t="shared" ca="1" si="33"/>
        <v>2.0607647622324095E-2</v>
      </c>
      <c r="Y43" s="57">
        <f t="shared" ca="1" si="33"/>
        <v>2.0607647622324095E-2</v>
      </c>
      <c r="Z43" s="57">
        <f t="shared" ca="1" si="33"/>
        <v>2.0607647622324095E-2</v>
      </c>
      <c r="AA43" s="57">
        <f t="shared" ca="1" si="33"/>
        <v>2.0607647622324095E-2</v>
      </c>
      <c r="AB43" s="57">
        <f t="shared" ca="1" si="33"/>
        <v>2.0607647622324095E-2</v>
      </c>
      <c r="AC43" s="57">
        <f t="shared" ca="1" si="33"/>
        <v>2.0607647622324095E-2</v>
      </c>
      <c r="AD43" s="57">
        <f t="shared" ca="1" si="33"/>
        <v>2.0607647622324095E-2</v>
      </c>
      <c r="AE43" s="57">
        <f t="shared" ca="1" si="33"/>
        <v>2.0607647622324095E-2</v>
      </c>
      <c r="AF43" s="57">
        <f t="shared" ca="1" si="33"/>
        <v>2.0607647622324095E-2</v>
      </c>
      <c r="AG43" s="57">
        <f t="shared" ca="1" si="33"/>
        <v>2.0607647622324095E-2</v>
      </c>
      <c r="AH43" s="57">
        <f t="shared" ca="1" si="33"/>
        <v>2.0607647622324095E-2</v>
      </c>
      <c r="AI43" s="57">
        <f t="shared" ca="1" si="33"/>
        <v>2.0607647622324095E-2</v>
      </c>
      <c r="AJ43" s="57">
        <f t="shared" ca="1" si="33"/>
        <v>2.0607647622324095E-2</v>
      </c>
      <c r="AK43" s="57">
        <f t="shared" ca="1" si="33"/>
        <v>2.0607647622324095E-2</v>
      </c>
      <c r="AL43" s="57">
        <f t="shared" ca="1" si="33"/>
        <v>2.0607647622324095E-2</v>
      </c>
      <c r="AM43" s="57">
        <f t="shared" ca="1" si="33"/>
        <v>2.0607647622324095E-2</v>
      </c>
      <c r="AN43" s="57">
        <f t="shared" ca="1" si="33"/>
        <v>2.0607647622324095E-2</v>
      </c>
      <c r="AO43" s="57">
        <f t="shared" ca="1" si="33"/>
        <v>2.0607647622324095E-2</v>
      </c>
      <c r="AP43" s="57">
        <f t="shared" ca="1" si="33"/>
        <v>2.0607647622324095E-2</v>
      </c>
      <c r="AQ43" s="57">
        <f t="shared" ca="1" si="33"/>
        <v>2.0607647622324095E-2</v>
      </c>
      <c r="AR43" s="57">
        <f t="shared" ca="1" si="33"/>
        <v>2.0607647622324095E-2</v>
      </c>
      <c r="AS43" s="57">
        <f t="shared" ca="1" si="33"/>
        <v>2.0607647622324095E-2</v>
      </c>
      <c r="AT43" s="57">
        <f t="shared" ca="1" si="33"/>
        <v>2.0607647622324095E-2</v>
      </c>
      <c r="AU43" s="57">
        <f t="shared" ca="1" si="33"/>
        <v>2.0607647622324095E-2</v>
      </c>
      <c r="AV43" s="57">
        <f t="shared" ca="1" si="33"/>
        <v>2.0607647622324095E-2</v>
      </c>
      <c r="AW43" s="57">
        <f t="shared" ca="1" si="33"/>
        <v>2.0607647622324095E-2</v>
      </c>
      <c r="AX43" s="57">
        <f t="shared" ca="1" si="33"/>
        <v>2.0607647622324095E-2</v>
      </c>
      <c r="AY43" s="57">
        <f t="shared" ca="1" si="33"/>
        <v>2.0607647622324095E-2</v>
      </c>
      <c r="AZ43" s="57">
        <f t="shared" ca="1" si="33"/>
        <v>2.0607647622324095E-2</v>
      </c>
      <c r="BA43" s="57">
        <f t="shared" ca="1" si="33"/>
        <v>2.0607647622324095E-2</v>
      </c>
      <c r="BB43" s="57">
        <f t="shared" ca="1" si="33"/>
        <v>2.0607647622324095E-2</v>
      </c>
      <c r="BC43" s="57">
        <f t="shared" ca="1" si="33"/>
        <v>2.0607647622324095E-2</v>
      </c>
      <c r="BD43" s="57">
        <f t="shared" ca="1" si="33"/>
        <v>2.0607647622324095E-2</v>
      </c>
      <c r="BE43" s="57">
        <f t="shared" ca="1" si="33"/>
        <v>2.0607647622324095E-2</v>
      </c>
      <c r="BF43" s="57">
        <f t="shared" ca="1" si="33"/>
        <v>2.0607647622324095E-2</v>
      </c>
      <c r="BG43" s="57">
        <f t="shared" ca="1" si="33"/>
        <v>2.0607647622324095E-2</v>
      </c>
      <c r="BH43" s="57"/>
      <c r="BI43" s="57"/>
      <c r="BJ43" s="2"/>
    </row>
    <row r="44" spans="1:62" ht="15.75">
      <c r="A44" s="1"/>
      <c r="B44" s="99" t="str">
        <f>'[1]MEMÓRIA DE CÁLCULO'!$W$17</f>
        <v>I0 = 05/2024</v>
      </c>
      <c r="C44" s="99" t="str">
        <f>'[1]MEMÓRIA DE CÁLCULO'!$W$17</f>
        <v>I0 = 05/2024</v>
      </c>
      <c r="D44" s="99" t="str">
        <f>'[1]MEMÓRIA DE CÁLCULO'!$W$17</f>
        <v>I0 = 05/2024</v>
      </c>
      <c r="E44" s="58"/>
      <c r="F44" s="59"/>
      <c r="G44" s="60"/>
      <c r="H44" s="61" t="s">
        <v>15</v>
      </c>
      <c r="I44" s="62"/>
      <c r="J44" s="62"/>
      <c r="K44" s="62"/>
      <c r="L44" s="63">
        <f ca="1">L42</f>
        <v>941104.92310897377</v>
      </c>
      <c r="M44" s="63">
        <f ca="1">M42+OFFSET(M44,0,-1)</f>
        <v>1882209.8462179475</v>
      </c>
      <c r="N44" s="63">
        <f t="shared" ref="N44:BG45" ca="1" si="34">N42+OFFSET(N44,0,-1)</f>
        <v>2725338.8719874332</v>
      </c>
      <c r="O44" s="63">
        <f t="shared" ca="1" si="34"/>
        <v>3498336.7478349744</v>
      </c>
      <c r="P44" s="63">
        <f t="shared" ca="1" si="34"/>
        <v>4271334.6236825157</v>
      </c>
      <c r="Q44" s="63">
        <f t="shared" ca="1" si="34"/>
        <v>5044332.4995300565</v>
      </c>
      <c r="R44" s="63">
        <f t="shared" ca="1" si="34"/>
        <v>5817330.3753775973</v>
      </c>
      <c r="S44" s="63">
        <f t="shared" ca="1" si="34"/>
        <v>6590328.2512251381</v>
      </c>
      <c r="T44" s="63">
        <f t="shared" ca="1" si="34"/>
        <v>7363326.1270726789</v>
      </c>
      <c r="U44" s="63">
        <f t="shared" ca="1" si="34"/>
        <v>8136324.0029202197</v>
      </c>
      <c r="V44" s="63">
        <f t="shared" ca="1" si="34"/>
        <v>8909321.8787677605</v>
      </c>
      <c r="W44" s="63">
        <f t="shared" ca="1" si="34"/>
        <v>9682319.7546153013</v>
      </c>
      <c r="X44" s="63">
        <f t="shared" ca="1" si="34"/>
        <v>10455317.630462842</v>
      </c>
      <c r="Y44" s="63">
        <f t="shared" ca="1" si="34"/>
        <v>11228315.506310383</v>
      </c>
      <c r="Z44" s="63">
        <f t="shared" ca="1" si="34"/>
        <v>12001313.382157924</v>
      </c>
      <c r="AA44" s="63">
        <f t="shared" ca="1" si="34"/>
        <v>12774311.258005464</v>
      </c>
      <c r="AB44" s="63">
        <f t="shared" ca="1" si="34"/>
        <v>13547309.133853005</v>
      </c>
      <c r="AC44" s="63">
        <f t="shared" ca="1" si="34"/>
        <v>14320307.009700546</v>
      </c>
      <c r="AD44" s="63">
        <f t="shared" ca="1" si="34"/>
        <v>15093304.885548087</v>
      </c>
      <c r="AE44" s="63">
        <f t="shared" ca="1" si="34"/>
        <v>15866302.761395628</v>
      </c>
      <c r="AF44" s="63">
        <f t="shared" ca="1" si="34"/>
        <v>16639300.637243168</v>
      </c>
      <c r="AG44" s="63">
        <f t="shared" ca="1" si="34"/>
        <v>17412298.513090711</v>
      </c>
      <c r="AH44" s="63">
        <f t="shared" ca="1" si="34"/>
        <v>18185296.388938252</v>
      </c>
      <c r="AI44" s="63">
        <f t="shared" ca="1" si="34"/>
        <v>18958294.264785793</v>
      </c>
      <c r="AJ44" s="63">
        <f t="shared" ca="1" si="34"/>
        <v>19731292.140633333</v>
      </c>
      <c r="AK44" s="63">
        <f t="shared" ca="1" si="34"/>
        <v>20504290.016480874</v>
      </c>
      <c r="AL44" s="63">
        <f t="shared" ca="1" si="34"/>
        <v>21277287.892328415</v>
      </c>
      <c r="AM44" s="63">
        <f t="shared" ca="1" si="34"/>
        <v>22050285.768175956</v>
      </c>
      <c r="AN44" s="63">
        <f t="shared" ca="1" si="34"/>
        <v>22823283.644023497</v>
      </c>
      <c r="AO44" s="63">
        <f t="shared" ca="1" si="34"/>
        <v>23596281.519871037</v>
      </c>
      <c r="AP44" s="63">
        <f t="shared" ca="1" si="34"/>
        <v>24369279.395718578</v>
      </c>
      <c r="AQ44" s="63">
        <f t="shared" ca="1" si="34"/>
        <v>25142277.271566119</v>
      </c>
      <c r="AR44" s="63">
        <f t="shared" ca="1" si="34"/>
        <v>25915275.14741366</v>
      </c>
      <c r="AS44" s="63">
        <f t="shared" ca="1" si="34"/>
        <v>26688273.023261201</v>
      </c>
      <c r="AT44" s="63">
        <f t="shared" ca="1" si="34"/>
        <v>27461270.899108741</v>
      </c>
      <c r="AU44" s="63">
        <f t="shared" ca="1" si="34"/>
        <v>28234268.774956282</v>
      </c>
      <c r="AV44" s="63">
        <f t="shared" ca="1" si="34"/>
        <v>29007266.650803823</v>
      </c>
      <c r="AW44" s="63">
        <f t="shared" ca="1" si="34"/>
        <v>29780264.526651364</v>
      </c>
      <c r="AX44" s="63">
        <f t="shared" ca="1" si="34"/>
        <v>30553262.402498905</v>
      </c>
      <c r="AY44" s="63">
        <f t="shared" ca="1" si="34"/>
        <v>31326260.278346445</v>
      </c>
      <c r="AZ44" s="63">
        <f t="shared" ca="1" si="34"/>
        <v>32099258.154193986</v>
      </c>
      <c r="BA44" s="63">
        <f t="shared" ca="1" si="34"/>
        <v>32872256.030041527</v>
      </c>
      <c r="BB44" s="63">
        <f t="shared" ca="1" si="34"/>
        <v>33645253.905889072</v>
      </c>
      <c r="BC44" s="63">
        <f t="shared" ca="1" si="34"/>
        <v>34418251.781736612</v>
      </c>
      <c r="BD44" s="63">
        <f t="shared" ca="1" si="34"/>
        <v>35191249.657584153</v>
      </c>
      <c r="BE44" s="63">
        <f t="shared" ca="1" si="34"/>
        <v>35964247.533431694</v>
      </c>
      <c r="BF44" s="63">
        <f t="shared" ca="1" si="34"/>
        <v>36737245.409279235</v>
      </c>
      <c r="BG44" s="63">
        <f t="shared" ca="1" si="34"/>
        <v>37510243.285126776</v>
      </c>
      <c r="BH44" s="63"/>
      <c r="BI44" s="63"/>
      <c r="BJ44" s="2"/>
    </row>
    <row r="45" spans="1:62" ht="15.75">
      <c r="A45" s="1"/>
      <c r="B45" s="100" t="s">
        <v>16</v>
      </c>
      <c r="C45" s="100"/>
      <c r="D45" s="64">
        <f ca="1">SUM(D16:D41)</f>
        <v>31758809.300000004</v>
      </c>
      <c r="E45" s="65">
        <f ca="1">SUM(E15:E41)</f>
        <v>37510243.285126783</v>
      </c>
      <c r="F45" s="66"/>
      <c r="G45" s="66"/>
      <c r="H45" s="67" t="s">
        <v>17</v>
      </c>
      <c r="I45" s="68"/>
      <c r="J45" s="69"/>
      <c r="K45" s="69"/>
      <c r="L45" s="70">
        <f ca="1">L43</f>
        <v>2.5089278039477074E-2</v>
      </c>
      <c r="M45" s="70">
        <f ca="1">M43+OFFSET(M45,0,-1)</f>
        <v>5.0178556078954148E-2</v>
      </c>
      <c r="N45" s="70">
        <f t="shared" ca="1" si="34"/>
        <v>7.2655856995415949E-2</v>
      </c>
      <c r="O45" s="70">
        <f t="shared" ca="1" si="34"/>
        <v>9.3263504617740051E-2</v>
      </c>
      <c r="P45" s="70">
        <f t="shared" ca="1" si="34"/>
        <v>0.11387115224006414</v>
      </c>
      <c r="Q45" s="70">
        <f t="shared" ca="1" si="34"/>
        <v>0.13447879986238823</v>
      </c>
      <c r="R45" s="70">
        <f t="shared" ca="1" si="34"/>
        <v>0.15508644748471231</v>
      </c>
      <c r="S45" s="70">
        <f t="shared" ca="1" si="34"/>
        <v>0.1756940951070364</v>
      </c>
      <c r="T45" s="70">
        <f t="shared" ca="1" si="34"/>
        <v>0.19630174272936049</v>
      </c>
      <c r="U45" s="70">
        <f t="shared" ca="1" si="34"/>
        <v>0.21690939035168458</v>
      </c>
      <c r="V45" s="70">
        <f t="shared" ca="1" si="34"/>
        <v>0.23751703797400867</v>
      </c>
      <c r="W45" s="70">
        <f t="shared" ca="1" si="34"/>
        <v>0.25812468559633278</v>
      </c>
      <c r="X45" s="70">
        <f t="shared" ca="1" si="34"/>
        <v>0.27873233321865687</v>
      </c>
      <c r="Y45" s="70">
        <f t="shared" ca="1" si="34"/>
        <v>0.29933998084098096</v>
      </c>
      <c r="Z45" s="70">
        <f t="shared" ca="1" si="34"/>
        <v>0.31994762846330504</v>
      </c>
      <c r="AA45" s="70">
        <f t="shared" ca="1" si="34"/>
        <v>0.34055527608562913</v>
      </c>
      <c r="AB45" s="70">
        <f t="shared" ca="1" si="34"/>
        <v>0.36116292370795322</v>
      </c>
      <c r="AC45" s="70">
        <f t="shared" ca="1" si="34"/>
        <v>0.38177057133027731</v>
      </c>
      <c r="AD45" s="70">
        <f t="shared" ca="1" si="34"/>
        <v>0.4023782189526014</v>
      </c>
      <c r="AE45" s="70">
        <f t="shared" ca="1" si="34"/>
        <v>0.42298586657492548</v>
      </c>
      <c r="AF45" s="70">
        <f t="shared" ca="1" si="34"/>
        <v>0.44359351419724957</v>
      </c>
      <c r="AG45" s="70">
        <f t="shared" ca="1" si="34"/>
        <v>0.46420116181957366</v>
      </c>
      <c r="AH45" s="70">
        <f t="shared" ca="1" si="34"/>
        <v>0.48480880944189775</v>
      </c>
      <c r="AI45" s="70">
        <f t="shared" ca="1" si="34"/>
        <v>0.50541645706422189</v>
      </c>
      <c r="AJ45" s="70">
        <f t="shared" ca="1" si="34"/>
        <v>0.52602410468654603</v>
      </c>
      <c r="AK45" s="70">
        <f t="shared" ca="1" si="34"/>
        <v>0.54663175230887018</v>
      </c>
      <c r="AL45" s="70">
        <f t="shared" ca="1" si="34"/>
        <v>0.56723939993119432</v>
      </c>
      <c r="AM45" s="70">
        <f t="shared" ca="1" si="34"/>
        <v>0.58784704755351846</v>
      </c>
      <c r="AN45" s="70">
        <f t="shared" ca="1" si="34"/>
        <v>0.60845469517584261</v>
      </c>
      <c r="AO45" s="70">
        <f t="shared" ca="1" si="34"/>
        <v>0.62906234279816675</v>
      </c>
      <c r="AP45" s="70">
        <f t="shared" ca="1" si="34"/>
        <v>0.64966999042049089</v>
      </c>
      <c r="AQ45" s="70">
        <f t="shared" ca="1" si="34"/>
        <v>0.67027763804281504</v>
      </c>
      <c r="AR45" s="70">
        <f t="shared" ca="1" si="34"/>
        <v>0.69088528566513918</v>
      </c>
      <c r="AS45" s="70">
        <f t="shared" ca="1" si="34"/>
        <v>0.71149293328746332</v>
      </c>
      <c r="AT45" s="70">
        <f t="shared" ca="1" si="34"/>
        <v>0.73210058090978747</v>
      </c>
      <c r="AU45" s="70">
        <f t="shared" ca="1" si="34"/>
        <v>0.75270822853211161</v>
      </c>
      <c r="AV45" s="70">
        <f t="shared" ca="1" si="34"/>
        <v>0.77331587615443576</v>
      </c>
      <c r="AW45" s="70">
        <f t="shared" ca="1" si="34"/>
        <v>0.7939235237767599</v>
      </c>
      <c r="AX45" s="70">
        <f t="shared" ca="1" si="34"/>
        <v>0.81453117139908404</v>
      </c>
      <c r="AY45" s="70">
        <f t="shared" ca="1" si="34"/>
        <v>0.83513881902140819</v>
      </c>
      <c r="AZ45" s="70">
        <f t="shared" ca="1" si="34"/>
        <v>0.85574646664373233</v>
      </c>
      <c r="BA45" s="70">
        <f t="shared" ca="1" si="34"/>
        <v>0.87635411426605647</v>
      </c>
      <c r="BB45" s="70">
        <f t="shared" ca="1" si="34"/>
        <v>0.89696176188838062</v>
      </c>
      <c r="BC45" s="70">
        <f t="shared" ca="1" si="34"/>
        <v>0.91756940951070476</v>
      </c>
      <c r="BD45" s="70">
        <f t="shared" ca="1" si="34"/>
        <v>0.9381770571330289</v>
      </c>
      <c r="BE45" s="70">
        <f t="shared" ca="1" si="34"/>
        <v>0.95878470475535305</v>
      </c>
      <c r="BF45" s="70">
        <f t="shared" ca="1" si="34"/>
        <v>0.97939235237767719</v>
      </c>
      <c r="BG45" s="70">
        <f t="shared" ca="1" si="34"/>
        <v>1.0000000000000013</v>
      </c>
      <c r="BH45" s="70"/>
      <c r="BI45" s="70"/>
      <c r="BJ45" s="2"/>
    </row>
    <row r="46" spans="1:62" ht="15.75">
      <c r="A46" s="1"/>
      <c r="B46" s="1"/>
      <c r="C46" s="12"/>
      <c r="D46" s="71">
        <f ca="1">'[1]PLANILHA ORÇ.'!O21</f>
        <v>28328795.750000007</v>
      </c>
      <c r="E46" s="71">
        <f ca="1">'[1]PLANILHA ORÇ.'!O25</f>
        <v>37533191.077556469</v>
      </c>
      <c r="F46" s="72"/>
      <c r="G46" s="3"/>
      <c r="H46" s="3"/>
      <c r="I46" s="3"/>
      <c r="J46" s="5"/>
      <c r="K46" s="5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2"/>
    </row>
  </sheetData>
  <mergeCells count="27">
    <mergeCell ref="B40:BI40"/>
    <mergeCell ref="B42:D42"/>
    <mergeCell ref="B43:D43"/>
    <mergeCell ref="B44:D44"/>
    <mergeCell ref="B45:C45"/>
    <mergeCell ref="C37:C39"/>
    <mergeCell ref="I14:I15"/>
    <mergeCell ref="J14:J15"/>
    <mergeCell ref="L14:BI14"/>
    <mergeCell ref="BI15:BI21"/>
    <mergeCell ref="C16:C18"/>
    <mergeCell ref="C19:C21"/>
    <mergeCell ref="C22:C24"/>
    <mergeCell ref="C25:C27"/>
    <mergeCell ref="C28:C30"/>
    <mergeCell ref="C31:C33"/>
    <mergeCell ref="C34:C36"/>
    <mergeCell ref="B10:BI10"/>
    <mergeCell ref="B11:BI11"/>
    <mergeCell ref="B12:BI12"/>
    <mergeCell ref="B14:B15"/>
    <mergeCell ref="C14:C15"/>
    <mergeCell ref="D14:D15"/>
    <mergeCell ref="E14:E15"/>
    <mergeCell ref="F14:F15"/>
    <mergeCell ref="G14:G15"/>
    <mergeCell ref="H14:H15"/>
  </mergeCells>
  <conditionalFormatting sqref="B13:I13">
    <cfRule type="expression" dxfId="23" priority="24">
      <formula>$B$13&lt;&gt;"OK"</formula>
    </cfRule>
  </conditionalFormatting>
  <conditionalFormatting sqref="L24:BG24">
    <cfRule type="cellIs" dxfId="22" priority="17" operator="equal">
      <formula>0</formula>
    </cfRule>
  </conditionalFormatting>
  <conditionalFormatting sqref="L26:BG26">
    <cfRule type="cellIs" dxfId="21" priority="15" operator="equal">
      <formula>0</formula>
    </cfRule>
    <cfRule type="cellIs" dxfId="20" priority="16" operator="equal">
      <formula>1</formula>
    </cfRule>
  </conditionalFormatting>
  <conditionalFormatting sqref="L27:BG27">
    <cfRule type="cellIs" dxfId="19" priority="14" operator="equal">
      <formula>0</formula>
    </cfRule>
  </conditionalFormatting>
  <conditionalFormatting sqref="L29:BG29">
    <cfRule type="cellIs" dxfId="18" priority="12" operator="equal">
      <formula>0</formula>
    </cfRule>
    <cfRule type="cellIs" dxfId="17" priority="13" operator="equal">
      <formula>1</formula>
    </cfRule>
  </conditionalFormatting>
  <conditionalFormatting sqref="L30:BG30">
    <cfRule type="cellIs" dxfId="16" priority="11" operator="equal">
      <formula>0</formula>
    </cfRule>
  </conditionalFormatting>
  <conditionalFormatting sqref="L32:BG32">
    <cfRule type="cellIs" dxfId="15" priority="9" operator="equal">
      <formula>0</formula>
    </cfRule>
    <cfRule type="cellIs" dxfId="14" priority="10" operator="equal">
      <formula>1</formula>
    </cfRule>
  </conditionalFormatting>
  <conditionalFormatting sqref="L33:BG33">
    <cfRule type="cellIs" dxfId="13" priority="8" operator="equal">
      <formula>0</formula>
    </cfRule>
  </conditionalFormatting>
  <conditionalFormatting sqref="L35:BG35">
    <cfRule type="cellIs" dxfId="12" priority="6" operator="equal">
      <formula>0</formula>
    </cfRule>
    <cfRule type="cellIs" dxfId="11" priority="7" operator="equal">
      <formula>1</formula>
    </cfRule>
  </conditionalFormatting>
  <conditionalFormatting sqref="L36:BG36">
    <cfRule type="cellIs" dxfId="10" priority="5" operator="equal">
      <formula>0</formula>
    </cfRule>
  </conditionalFormatting>
  <conditionalFormatting sqref="L17:BH17 L20:BH20">
    <cfRule type="cellIs" dxfId="9" priority="21" operator="equal">
      <formula>0</formula>
    </cfRule>
    <cfRule type="cellIs" dxfId="8" priority="22" operator="equal">
      <formula>1</formula>
    </cfRule>
  </conditionalFormatting>
  <conditionalFormatting sqref="L18:BH18 L21:BH21">
    <cfRule type="cellIs" dxfId="7" priority="20" operator="equal">
      <formula>0</formula>
    </cfRule>
  </conditionalFormatting>
  <conditionalFormatting sqref="L23:BH23">
    <cfRule type="cellIs" dxfId="6" priority="18" operator="equal">
      <formula>0</formula>
    </cfRule>
    <cfRule type="cellIs" dxfId="5" priority="19" operator="equal">
      <formula>1</formula>
    </cfRule>
  </conditionalFormatting>
  <conditionalFormatting sqref="L38:BH38">
    <cfRule type="cellIs" dxfId="4" priority="3" operator="equal">
      <formula>0</formula>
    </cfRule>
    <cfRule type="cellIs" dxfId="3" priority="4" operator="equal">
      <formula>1</formula>
    </cfRule>
  </conditionalFormatting>
  <conditionalFormatting sqref="L39:BH39">
    <cfRule type="cellIs" dxfId="2" priority="2" operator="equal">
      <formula>0</formula>
    </cfRule>
  </conditionalFormatting>
  <conditionalFormatting sqref="L42:BI42 L44:BI44">
    <cfRule type="cellIs" dxfId="1" priority="1" operator="equal">
      <formula>0</formula>
    </cfRule>
  </conditionalFormatting>
  <conditionalFormatting sqref="BH24:BH36">
    <cfRule type="cellIs" dxfId="0" priority="23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Hage</dc:creator>
  <cp:lastModifiedBy>Victor Matheus de Miranda Hage</cp:lastModifiedBy>
  <dcterms:created xsi:type="dcterms:W3CDTF">2025-01-09T21:15:12Z</dcterms:created>
  <dcterms:modified xsi:type="dcterms:W3CDTF">2025-01-10T19:56:04Z</dcterms:modified>
</cp:coreProperties>
</file>